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5291125\Desktop\"/>
    </mc:Choice>
  </mc:AlternateContent>
  <xr:revisionPtr revIDLastSave="0" documentId="13_ncr:1_{A0B1039B-D800-4947-9C55-BD73FAF1B65B}" xr6:coauthVersionLast="47" xr6:coauthVersionMax="47" xr10:uidLastSave="{00000000-0000-0000-0000-000000000000}"/>
  <bookViews>
    <workbookView xWindow="-110" yWindow="-110" windowWidth="19420" windowHeight="11500" xr2:uid="{308306BE-E079-4931-B1D1-0FCA2FA961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  <c r="B16" i="1"/>
  <c r="G15" i="1"/>
  <c r="B15" i="1"/>
  <c r="G14" i="1"/>
  <c r="B14" i="1"/>
  <c r="G13" i="1"/>
  <c r="B13" i="1"/>
  <c r="G12" i="1"/>
  <c r="B12" i="1"/>
  <c r="I7" i="1"/>
  <c r="B7" i="1"/>
  <c r="G7" i="1" s="1"/>
  <c r="I9" i="1" l="1"/>
  <c r="I15" i="1"/>
  <c r="D15" i="1"/>
  <c r="I6" i="1"/>
  <c r="D9" i="1"/>
  <c r="D10" i="1" s="1"/>
  <c r="D11" i="1" s="1"/>
  <c r="D16" i="1" s="1"/>
  <c r="I4" i="1"/>
  <c r="B6" i="1"/>
  <c r="G6" i="1" s="1"/>
  <c r="D8" i="1"/>
  <c r="D14" i="1"/>
  <c r="I8" i="1" l="1"/>
  <c r="I10" i="1"/>
  <c r="I11" i="1" s="1"/>
  <c r="I16" i="1" l="1"/>
  <c r="I13" i="1"/>
</calcChain>
</file>

<file path=xl/sharedStrings.xml><?xml version="1.0" encoding="utf-8"?>
<sst xmlns="http://schemas.openxmlformats.org/spreadsheetml/2006/main" count="25" uniqueCount="16">
  <si>
    <t>Portfolio Deposit Buy</t>
  </si>
  <si>
    <t>Portfolio Deposit Sell</t>
  </si>
  <si>
    <t>Application Date</t>
  </si>
  <si>
    <t>A</t>
  </si>
  <si>
    <t>B</t>
  </si>
  <si>
    <t>Cash Component per unit</t>
  </si>
  <si>
    <t>(A-B)</t>
  </si>
  <si>
    <t>GST @ 3% per unit</t>
  </si>
  <si>
    <t>C</t>
  </si>
  <si>
    <t>(A-B-C)</t>
  </si>
  <si>
    <t>Cash component per creation unit</t>
  </si>
  <si>
    <t>Note A :   1. If Cash Comp is positive investor has to pay while creation and will receive on redemption</t>
  </si>
  <si>
    <t xml:space="preserve">                2. If Cash Comp is negative investor will receive on creation and will pay during redemption</t>
  </si>
  <si>
    <t>Note B : The above creation unit is for 115000 units of HSBCGOLD</t>
  </si>
  <si>
    <t>Note C: Stamp duty will be applicable on Subscription trade only</t>
  </si>
  <si>
    <t>Note D: TDS will be applicable on Subscription trade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</si>
</sst>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63"/>
      <name val="Calibri"/>
      <family val="2"/>
      <scheme val="minor"/>
    </font>
    <font>
      <b/>
      <sz val="11"/>
      <color indexed="6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4" fontId="2" fillId="2" borderId="1" xfId="1" quotePrefix="1" applyNumberFormat="1" applyFont="1" applyFill="1" applyBorder="1" applyAlignment="1">
      <alignment horizontal="center" wrapText="1"/>
    </xf>
    <xf numFmtId="4" fontId="2" fillId="2" borderId="2" xfId="1" quotePrefix="1" applyNumberFormat="1" applyFont="1" applyFill="1" applyBorder="1" applyAlignment="1">
      <alignment horizontal="center" wrapText="1"/>
    </xf>
    <xf numFmtId="4" fontId="2" fillId="2" borderId="3" xfId="1" quotePrefix="1" applyNumberFormat="1" applyFont="1" applyFill="1" applyBorder="1" applyAlignment="1">
      <alignment horizontal="center" wrapText="1"/>
    </xf>
    <xf numFmtId="0" fontId="0" fillId="0" borderId="4" xfId="0" applyBorder="1"/>
    <xf numFmtId="15" fontId="2" fillId="0" borderId="4" xfId="1" applyNumberFormat="1" applyFont="1" applyBorder="1"/>
    <xf numFmtId="4" fontId="0" fillId="0" borderId="4" xfId="1" applyNumberFormat="1" applyFont="1" applyBorder="1"/>
    <xf numFmtId="165" fontId="0" fillId="2" borderId="4" xfId="1" applyNumberFormat="1" applyFont="1" applyFill="1" applyBorder="1"/>
    <xf numFmtId="165" fontId="0" fillId="0" borderId="4" xfId="1" applyNumberFormat="1" applyFont="1" applyFill="1" applyBorder="1"/>
    <xf numFmtId="0" fontId="4" fillId="0" borderId="4" xfId="2" applyFont="1" applyBorder="1"/>
    <xf numFmtId="165" fontId="4" fillId="0" borderId="4" xfId="1" applyNumberFormat="1" applyFont="1" applyFill="1" applyBorder="1"/>
    <xf numFmtId="165" fontId="0" fillId="0" borderId="0" xfId="0" applyNumberFormat="1"/>
    <xf numFmtId="4" fontId="0" fillId="0" borderId="0" xfId="0" applyNumberFormat="1"/>
    <xf numFmtId="4" fontId="0" fillId="0" borderId="4" xfId="1" applyNumberFormat="1" applyFont="1" applyFill="1" applyBorder="1"/>
    <xf numFmtId="0" fontId="5" fillId="0" borderId="4" xfId="0" applyFont="1" applyBorder="1" applyAlignment="1">
      <alignment horizontal="left" vertical="top" wrapText="1"/>
    </xf>
    <xf numFmtId="4" fontId="4" fillId="0" borderId="4" xfId="1" applyNumberFormat="1" applyFont="1" applyFill="1" applyBorder="1"/>
    <xf numFmtId="0" fontId="4" fillId="0" borderId="4" xfId="0" applyFont="1" applyBorder="1" applyAlignment="1">
      <alignment horizontal="left" vertical="top" wrapText="1"/>
    </xf>
    <xf numFmtId="3" fontId="0" fillId="0" borderId="4" xfId="1" applyNumberFormat="1" applyFont="1" applyFill="1" applyBorder="1"/>
    <xf numFmtId="4" fontId="4" fillId="0" borderId="0" xfId="0" applyNumberFormat="1" applyFont="1"/>
    <xf numFmtId="0" fontId="0" fillId="0" borderId="4" xfId="0" applyBorder="1" applyAlignment="1">
      <alignment wrapText="1"/>
    </xf>
    <xf numFmtId="0" fontId="6" fillId="0" borderId="5" xfId="0" applyFont="1" applyBorder="1" applyAlignment="1">
      <alignment horizontal="left" vertical="top" wrapText="1"/>
    </xf>
    <xf numFmtId="0" fontId="0" fillId="0" borderId="5" xfId="0" applyBorder="1"/>
    <xf numFmtId="3" fontId="7" fillId="0" borderId="5" xfId="1" applyNumberFormat="1" applyFont="1" applyFill="1" applyBorder="1"/>
    <xf numFmtId="0" fontId="2" fillId="0" borderId="5" xfId="0" applyFont="1" applyBorder="1"/>
    <xf numFmtId="4" fontId="7" fillId="0" borderId="0" xfId="0" applyNumberFormat="1" applyFont="1"/>
    <xf numFmtId="4" fontId="2" fillId="2" borderId="1" xfId="1" quotePrefix="1" applyNumberFormat="1" applyFont="1" applyFill="1" applyBorder="1" applyAlignment="1">
      <alignment horizontal="center" wrapText="1"/>
    </xf>
    <xf numFmtId="4" fontId="2" fillId="2" borderId="2" xfId="1" quotePrefix="1" applyNumberFormat="1" applyFont="1" applyFill="1" applyBorder="1" applyAlignment="1">
      <alignment horizontal="center" wrapText="1"/>
    </xf>
    <xf numFmtId="4" fontId="2" fillId="2" borderId="3" xfId="1" quotePrefix="1" applyNumberFormat="1" applyFont="1" applyFill="1" applyBorder="1" applyAlignment="1">
      <alignment horizontal="center" wrapText="1"/>
    </xf>
  </cellXfs>
  <cellStyles count="3">
    <cellStyle name="Comma 3" xfId="1" xr:uid="{B4FCEEBE-D387-4A09-A50A-0F4A395A4646}"/>
    <cellStyle name="Normal" xfId="0" builtinId="0"/>
    <cellStyle name="Normal 4" xfId="2" xr:uid="{30771E34-2DAD-4358-B0F8-D3E4BE3FB2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1C58E-7BD9-4997-B19A-084BA09C21C6}">
  <dimension ref="B3:I23"/>
  <sheetViews>
    <sheetView tabSelected="1" workbookViewId="0">
      <selection activeCell="B3" sqref="B3:D3"/>
    </sheetView>
  </sheetViews>
  <sheetFormatPr defaultRowHeight="14.5" x14ac:dyDescent="0.35"/>
  <cols>
    <col min="1" max="1" width="3.1796875" customWidth="1"/>
    <col min="2" max="2" width="46.453125" customWidth="1"/>
    <col min="3" max="3" width="7.453125" bestFit="1" customWidth="1"/>
    <col min="4" max="4" width="18.54296875" bestFit="1" customWidth="1"/>
    <col min="5" max="5" width="12.1796875" bestFit="1" customWidth="1"/>
    <col min="6" max="6" width="9.36328125" customWidth="1"/>
    <col min="7" max="7" width="46.453125" customWidth="1"/>
    <col min="8" max="8" width="7.453125" bestFit="1" customWidth="1"/>
    <col min="9" max="9" width="18.54296875" bestFit="1" customWidth="1"/>
  </cols>
  <sheetData>
    <row r="3" spans="2:9" x14ac:dyDescent="0.35">
      <c r="B3" s="25" t="s">
        <v>0</v>
      </c>
      <c r="C3" s="26"/>
      <c r="D3" s="27"/>
      <c r="G3" s="1" t="s">
        <v>1</v>
      </c>
      <c r="H3" s="2"/>
      <c r="I3" s="3"/>
    </row>
    <row r="4" spans="2:9" x14ac:dyDescent="0.35">
      <c r="B4" s="4" t="s">
        <v>2</v>
      </c>
      <c r="C4" s="4"/>
      <c r="D4" s="5">
        <v>46119</v>
      </c>
      <c r="G4" s="4" t="s">
        <v>2</v>
      </c>
      <c r="H4" s="4"/>
      <c r="I4" s="5">
        <f>D4</f>
        <v>46119</v>
      </c>
    </row>
    <row r="5" spans="2:9" x14ac:dyDescent="0.35">
      <c r="B5" s="4"/>
      <c r="C5" s="4"/>
      <c r="D5" s="6"/>
      <c r="G5" s="4"/>
      <c r="H5" s="4"/>
      <c r="I5" s="6"/>
    </row>
    <row r="6" spans="2:9" x14ac:dyDescent="0.35">
      <c r="B6" s="4" t="str">
        <f>"NAV as on"&amp;" "&amp;TEXT(D4-1,"dd-mmm-yyyy")</f>
        <v>NAV as on 06-Apr-2026</v>
      </c>
      <c r="C6" s="4" t="s">
        <v>3</v>
      </c>
      <c r="D6" s="7">
        <v>128.76900000000001</v>
      </c>
      <c r="G6" s="4" t="str">
        <f>B6</f>
        <v>NAV as on 06-Apr-2026</v>
      </c>
      <c r="H6" s="4" t="s">
        <v>3</v>
      </c>
      <c r="I6" s="8">
        <f>D6</f>
        <v>128.76900000000001</v>
      </c>
    </row>
    <row r="7" spans="2:9" x14ac:dyDescent="0.35">
      <c r="B7" s="4" t="str">
        <f>"Gold Value per unit (excl GST) "&amp;TEXT(D4-1,"dd-mmm-yyyy")</f>
        <v>Gold Value per unit (excl GST) 06-Apr-2026</v>
      </c>
      <c r="C7" s="4" t="s">
        <v>4</v>
      </c>
      <c r="D7" s="7">
        <v>128.96350000000001</v>
      </c>
      <c r="G7" s="4" t="str">
        <f>B7</f>
        <v>Gold Value per unit (excl GST) 06-Apr-2026</v>
      </c>
      <c r="H7" s="4" t="s">
        <v>4</v>
      </c>
      <c r="I7" s="8">
        <f>D7</f>
        <v>128.96350000000001</v>
      </c>
    </row>
    <row r="8" spans="2:9" x14ac:dyDescent="0.35">
      <c r="B8" s="9" t="s">
        <v>5</v>
      </c>
      <c r="C8" s="4" t="s">
        <v>6</v>
      </c>
      <c r="D8" s="10">
        <f>D6-D7</f>
        <v>-0.194500000000005</v>
      </c>
      <c r="E8" s="11"/>
      <c r="G8" s="9" t="s">
        <v>5</v>
      </c>
      <c r="H8" s="4" t="s">
        <v>6</v>
      </c>
      <c r="I8" s="10">
        <f>I6-I7</f>
        <v>-0.194500000000005</v>
      </c>
    </row>
    <row r="9" spans="2:9" x14ac:dyDescent="0.35">
      <c r="B9" s="9" t="s">
        <v>7</v>
      </c>
      <c r="C9" s="9" t="s">
        <v>8</v>
      </c>
      <c r="D9" s="10">
        <f>+D7*3%</f>
        <v>3.8689050000000003</v>
      </c>
      <c r="E9" s="11"/>
      <c r="G9" s="9" t="s">
        <v>7</v>
      </c>
      <c r="H9" s="9" t="s">
        <v>8</v>
      </c>
      <c r="I9" s="10">
        <f>+I7*3%</f>
        <v>3.8689050000000003</v>
      </c>
    </row>
    <row r="10" spans="2:9" x14ac:dyDescent="0.35">
      <c r="B10" s="4"/>
      <c r="C10" s="4" t="s">
        <v>9</v>
      </c>
      <c r="D10" s="8">
        <f>D6-D7-D9</f>
        <v>-4.0634050000000048</v>
      </c>
      <c r="E10" s="12"/>
      <c r="F10" s="12"/>
      <c r="G10" s="4"/>
      <c r="H10" s="4" t="s">
        <v>9</v>
      </c>
      <c r="I10" s="8">
        <f>I6-I7-I9</f>
        <v>-4.0634050000000048</v>
      </c>
    </row>
    <row r="11" spans="2:9" x14ac:dyDescent="0.35">
      <c r="B11" s="4" t="s">
        <v>10</v>
      </c>
      <c r="C11" s="4"/>
      <c r="D11" s="13">
        <f>115000*D10</f>
        <v>-467291.57500000054</v>
      </c>
      <c r="E11" s="12"/>
      <c r="F11" s="12"/>
      <c r="G11" s="4" t="s">
        <v>10</v>
      </c>
      <c r="H11" s="4"/>
      <c r="I11" s="13">
        <f>115000*I10</f>
        <v>-467291.57500000054</v>
      </c>
    </row>
    <row r="12" spans="2:9" x14ac:dyDescent="0.35">
      <c r="B12" s="14" t="str">
        <f>IF(B3="Portfolio Deposit Buy","No. of Creation Units KG","")</f>
        <v>No. of Creation Units KG</v>
      </c>
      <c r="C12" s="4"/>
      <c r="D12" s="15">
        <v>1</v>
      </c>
      <c r="E12" s="12"/>
      <c r="F12" s="12"/>
      <c r="G12" s="4" t="str">
        <f>IF(G3="Portfolio Deposit Sell","No. of Redemption Units KG","")</f>
        <v>No. of Redemption Units KG</v>
      </c>
      <c r="H12" s="4"/>
      <c r="I12" s="15">
        <v>1</v>
      </c>
    </row>
    <row r="13" spans="2:9" x14ac:dyDescent="0.35">
      <c r="B13" s="16" t="str">
        <f>IF(B3="Portfolio Deposit Buy","Transaction charges per creation ( incl GST@18%)","")</f>
        <v>Transaction charges per creation ( incl GST@18%)</v>
      </c>
      <c r="C13" s="4"/>
      <c r="D13" s="17">
        <v>0</v>
      </c>
      <c r="E13" s="18"/>
      <c r="F13" s="12"/>
      <c r="G13" s="4" t="str">
        <f>IF(G3="Portfolio Deposit Sell","Cash component","")</f>
        <v>Cash component</v>
      </c>
      <c r="H13" s="4"/>
      <c r="I13" s="13">
        <f>IF(G3="Portfolio Deposit Sell",I11*I12,"")</f>
        <v>-467291.57500000054</v>
      </c>
    </row>
    <row r="14" spans="2:9" x14ac:dyDescent="0.35">
      <c r="B14" s="16" t="str">
        <f>IF(B3="Portfolio Deposit Buy","Stamp Duty (0.005%)","")</f>
        <v>Stamp Duty (0.005%)</v>
      </c>
      <c r="C14" s="4"/>
      <c r="D14" s="17">
        <f>IF(B3="Portfolio Deposit Buy",D6*0.005%*115000*D12,"")</f>
        <v>740.42175000000009</v>
      </c>
      <c r="E14" s="18"/>
      <c r="F14" s="12"/>
      <c r="G14" s="19" t="str">
        <f>IF(G3="Portfolio Deposit Sell","Transaction charges per creation ( incl GST@18%)","")</f>
        <v>Transaction charges per creation ( incl GST@18%)</v>
      </c>
      <c r="H14" s="4"/>
      <c r="I14" s="17">
        <v>0</v>
      </c>
    </row>
    <row r="15" spans="2:9" x14ac:dyDescent="0.35">
      <c r="B15" s="16" t="str">
        <f>IF(B3="Portfolio Deposit Buy","TDS","")</f>
        <v>TDS</v>
      </c>
      <c r="C15" s="4"/>
      <c r="D15" s="17">
        <f>IF(B3="Portfolio Deposit Buy",(D7)*0.1%*115000*D12,"")</f>
        <v>14830.802500000002</v>
      </c>
      <c r="E15" s="18"/>
      <c r="F15" s="12"/>
      <c r="G15" s="4" t="str">
        <f>IF(G3="Portfolio Deposit Sell","TCS","")</f>
        <v>TCS</v>
      </c>
      <c r="H15" s="4"/>
      <c r="I15" s="17">
        <f>IF(G3="Portfolio Deposit Sell",(I7+I9)*0%*115000*I12,"")</f>
        <v>0</v>
      </c>
    </row>
    <row r="16" spans="2:9" ht="15" thickBot="1" x14ac:dyDescent="0.4">
      <c r="B16" s="20" t="str">
        <f>IF(B3="Portfolio Deposit Buy","Total Cash Component Receivable","")</f>
        <v>Total Cash Component Receivable</v>
      </c>
      <c r="C16" s="21"/>
      <c r="D16" s="22">
        <f>IF(B3="Portfolio Deposit Buy",ROUND(((D11*D12)+D13+D14+D15),0),"")</f>
        <v>-451720</v>
      </c>
      <c r="E16" s="12"/>
      <c r="F16" s="12"/>
      <c r="G16" s="23" t="str">
        <f>IF(G3="Portfolio Deposit Sell","Total Cash Component Payable","")</f>
        <v>Total Cash Component Payable</v>
      </c>
      <c r="H16" s="21"/>
      <c r="I16" s="22">
        <f>IF(G3="Portfolio Deposit Sell",ROUND(((I11*I12)-I14-I15),0),"")</f>
        <v>-467292</v>
      </c>
    </row>
    <row r="17" spans="2:5" ht="15" thickTop="1" x14ac:dyDescent="0.35"/>
    <row r="19" spans="2:5" x14ac:dyDescent="0.35">
      <c r="B19" t="s">
        <v>11</v>
      </c>
      <c r="E19" s="24"/>
    </row>
    <row r="20" spans="2:5" x14ac:dyDescent="0.35">
      <c r="B20" t="s">
        <v>12</v>
      </c>
    </row>
    <row r="21" spans="2:5" x14ac:dyDescent="0.35">
      <c r="B21" t="s">
        <v>13</v>
      </c>
    </row>
    <row r="22" spans="2:5" x14ac:dyDescent="0.35">
      <c r="B22" t="s">
        <v>14</v>
      </c>
    </row>
    <row r="23" spans="2:5" x14ac:dyDescent="0.35">
      <c r="B23" t="s">
        <v>15</v>
      </c>
    </row>
  </sheetData>
  <mergeCells count="1">
    <mergeCell ref="B3:D3"/>
  </mergeCells>
  <dataValidations count="1">
    <dataValidation type="list" allowBlank="1" showInputMessage="1" showErrorMessage="1" sqref="G3:I3 B3" xr:uid="{DCC8983F-44F3-4348-9AD5-D428E2AB9206}">
      <formula1>#REF!</formula1>
    </dataValidation>
  </dataValidations>
  <pageMargins left="0.7" right="0.7" top="0.75" bottom="0.75" header="0.3" footer="0.3"/>
  <pageSetup orientation="portrait" r:id="rId1"/>
  <headerFooter>
    <oddHeader>&amp;C&amp;"Calibri"&amp;11&amp;K0000FF Classification - Internal&amp;1#_x000D_</oddHeader>
    <oddFooter>&amp;C_x000D_&amp;1#&amp;"Calibri"&amp;10&amp;K000000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2026-04-06T18:12:29Z</dcterms:created>
  <dcterms:modified xsi:type="dcterms:W3CDTF">2026-04-07T05:22:38Z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ba8fb0-bbb8-454c-aa98-661329b3f27f_Enabled">
    <vt:lpwstr>true</vt:lpwstr>
  </property>
  <property fmtid="{D5CDD505-2E9C-101B-9397-08002B2CF9AE}" pid="3" name="MSIP_Label_e3ba8fb0-bbb8-454c-aa98-661329b3f27f_SetDate">
    <vt:lpwstr>2026-04-06T18:13:01Z</vt:lpwstr>
  </property>
  <property fmtid="{D5CDD505-2E9C-101B-9397-08002B2CF9AE}" pid="4" name="MSIP_Label_e3ba8fb0-bbb8-454c-aa98-661329b3f27f_Method">
    <vt:lpwstr>Privileged</vt:lpwstr>
  </property>
  <property fmtid="{D5CDD505-2E9C-101B-9397-08002B2CF9AE}" pid="5" name="MSIP_Label_e3ba8fb0-bbb8-454c-aa98-661329b3f27f_SiteId">
    <vt:lpwstr>827fd022-05a6-4e57-be9c-cc069b6ae62d</vt:lpwstr>
  </property>
  <property fmtid="{D5CDD505-2E9C-101B-9397-08002B2CF9AE}" pid="6" name="MSIP_Label_e3ba8fb0-bbb8-454c-aa98-661329b3f27f_ActionId">
    <vt:lpwstr>37e8a97d-9b79-453b-8231-1f8652a6971a</vt:lpwstr>
  </property>
  <property fmtid="{D5CDD505-2E9C-101B-9397-08002B2CF9AE}" pid="7" name="MSIP_Label_e3ba8fb0-bbb8-454c-aa98-661329b3f27f_ContentBits">
    <vt:lpwstr>3</vt:lpwstr>
  </property>
  <property fmtid="{D5CDD505-2E9C-101B-9397-08002B2CF9AE}" pid="8" name="MSIP_Label_3486a02c-2dfb-4efe-823f-aa2d1f0e6ab7_Enabled">
    <vt:lpwstr>true</vt:lpwstr>
  </property>
  <property fmtid="{D5CDD505-2E9C-101B-9397-08002B2CF9AE}" pid="9" name="MSIP_Label_3486a02c-2dfb-4efe-823f-aa2d1f0e6ab7_SetDate">
    <vt:lpwstr>2026-04-07T03:57:25Z</vt:lpwstr>
  </property>
  <property fmtid="{D5CDD505-2E9C-101B-9397-08002B2CF9AE}" pid="10" name="MSIP_Label_3486a02c-2dfb-4efe-823f-aa2d1f0e6ab7_Method">
    <vt:lpwstr>Privileged</vt:lpwstr>
  </property>
  <property fmtid="{D5CDD505-2E9C-101B-9397-08002B2CF9AE}" pid="11" name="MSIP_Label_3486a02c-2dfb-4efe-823f-aa2d1f0e6ab7_Name">
    <vt:lpwstr>CLAPUBLIC</vt:lpwstr>
  </property>
  <property fmtid="{D5CDD505-2E9C-101B-9397-08002B2CF9AE}" pid="12" name="MSIP_Label_3486a02c-2dfb-4efe-823f-aa2d1f0e6ab7_SiteId">
    <vt:lpwstr>e0fd434d-ba64-497b-90d2-859c472e1a92</vt:lpwstr>
  </property>
  <property fmtid="{D5CDD505-2E9C-101B-9397-08002B2CF9AE}" pid="13" name="MSIP_Label_3486a02c-2dfb-4efe-823f-aa2d1f0e6ab7_ActionId">
    <vt:lpwstr>376e81c3-a0df-4a17-98a2-050a08e34090</vt:lpwstr>
  </property>
  <property fmtid="{D5CDD505-2E9C-101B-9397-08002B2CF9AE}" pid="14" name="MSIP_Label_3486a02c-2dfb-4efe-823f-aa2d1f0e6ab7_ContentBits">
    <vt:lpwstr>2</vt:lpwstr>
  </property>
  <property fmtid="{D5CDD505-2E9C-101B-9397-08002B2CF9AE}" pid="15" name="MSIP_Label_3486a02c-2dfb-4efe-823f-aa2d1f0e6ab7_Tag">
    <vt:lpwstr>10, 0, 1, 1</vt:lpwstr>
  </property>
</Properties>
</file>