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July 2025\AAUM report\"/>
    </mc:Choice>
  </mc:AlternateContent>
  <xr:revisionPtr revIDLastSave="0" documentId="13_ncr:1_{CCFDDF02-BF39-448A-BD1B-82D3B950B1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I41" i="2"/>
  <c r="H41" i="2"/>
  <c r="G41" i="2"/>
  <c r="F41" i="2"/>
  <c r="E41" i="2"/>
  <c r="D41" i="2"/>
  <c r="C41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  <c r="J7" i="2"/>
  <c r="I7" i="2"/>
  <c r="H7" i="2"/>
  <c r="G7" i="2"/>
  <c r="F7" i="2"/>
  <c r="E7" i="2"/>
  <c r="D7" i="2"/>
  <c r="C7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J4" i="2"/>
  <c r="I4" i="2"/>
  <c r="H4" i="2"/>
  <c r="G4" i="2"/>
  <c r="F4" i="2"/>
  <c r="E4" i="2"/>
  <c r="D4" i="2"/>
  <c r="C4" i="2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K97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F81" i="1"/>
  <c r="BE81" i="1"/>
  <c r="BD81" i="1"/>
  <c r="AX81" i="1"/>
  <c r="AW81" i="1"/>
  <c r="AV81" i="1"/>
  <c r="AP81" i="1"/>
  <c r="AO81" i="1"/>
  <c r="AN81" i="1"/>
  <c r="AH81" i="1"/>
  <c r="AG81" i="1"/>
  <c r="AF81" i="1"/>
  <c r="Z81" i="1"/>
  <c r="Y81" i="1"/>
  <c r="X81" i="1"/>
  <c r="R81" i="1"/>
  <c r="Q81" i="1"/>
  <c r="P81" i="1"/>
  <c r="J81" i="1"/>
  <c r="I81" i="1"/>
  <c r="H81" i="1"/>
  <c r="BK80" i="1"/>
  <c r="BJ80" i="1"/>
  <c r="BJ81" i="1" s="1"/>
  <c r="BI80" i="1"/>
  <c r="BH80" i="1"/>
  <c r="BG80" i="1"/>
  <c r="BF80" i="1"/>
  <c r="BE80" i="1"/>
  <c r="BD80" i="1"/>
  <c r="BC80" i="1"/>
  <c r="BC81" i="1" s="1"/>
  <c r="BB80" i="1"/>
  <c r="BB81" i="1" s="1"/>
  <c r="BA80" i="1"/>
  <c r="AZ80" i="1"/>
  <c r="AY80" i="1"/>
  <c r="AX80" i="1"/>
  <c r="AW80" i="1"/>
  <c r="AV80" i="1"/>
  <c r="AU80" i="1"/>
  <c r="AU81" i="1" s="1"/>
  <c r="AT80" i="1"/>
  <c r="AT81" i="1" s="1"/>
  <c r="AS80" i="1"/>
  <c r="AR80" i="1"/>
  <c r="AQ80" i="1"/>
  <c r="AP80" i="1"/>
  <c r="AO80" i="1"/>
  <c r="AN80" i="1"/>
  <c r="AM80" i="1"/>
  <c r="AM81" i="1" s="1"/>
  <c r="AL80" i="1"/>
  <c r="AL81" i="1" s="1"/>
  <c r="AK80" i="1"/>
  <c r="AJ80" i="1"/>
  <c r="AI80" i="1"/>
  <c r="AH80" i="1"/>
  <c r="AG80" i="1"/>
  <c r="AF80" i="1"/>
  <c r="AE80" i="1"/>
  <c r="AE81" i="1" s="1"/>
  <c r="AD80" i="1"/>
  <c r="AD81" i="1" s="1"/>
  <c r="AC80" i="1"/>
  <c r="AB80" i="1"/>
  <c r="AA80" i="1"/>
  <c r="Z80" i="1"/>
  <c r="Y80" i="1"/>
  <c r="X80" i="1"/>
  <c r="W80" i="1"/>
  <c r="W81" i="1" s="1"/>
  <c r="V80" i="1"/>
  <c r="V81" i="1" s="1"/>
  <c r="U80" i="1"/>
  <c r="T80" i="1"/>
  <c r="S80" i="1"/>
  <c r="R80" i="1"/>
  <c r="Q80" i="1"/>
  <c r="P80" i="1"/>
  <c r="O80" i="1"/>
  <c r="O81" i="1" s="1"/>
  <c r="N80" i="1"/>
  <c r="N81" i="1" s="1"/>
  <c r="M80" i="1"/>
  <c r="L80" i="1"/>
  <c r="K80" i="1"/>
  <c r="J80" i="1"/>
  <c r="I80" i="1"/>
  <c r="H80" i="1"/>
  <c r="G80" i="1"/>
  <c r="G81" i="1" s="1"/>
  <c r="F80" i="1"/>
  <c r="F81" i="1" s="1"/>
  <c r="E80" i="1"/>
  <c r="D80" i="1"/>
  <c r="C80" i="1"/>
  <c r="BK79" i="1"/>
  <c r="BJ77" i="1"/>
  <c r="BI77" i="1"/>
  <c r="BI81" i="1" s="1"/>
  <c r="BH77" i="1"/>
  <c r="BH81" i="1" s="1"/>
  <c r="BG77" i="1"/>
  <c r="BG81" i="1" s="1"/>
  <c r="BF77" i="1"/>
  <c r="BE77" i="1"/>
  <c r="BD77" i="1"/>
  <c r="BC77" i="1"/>
  <c r="BB77" i="1"/>
  <c r="BA77" i="1"/>
  <c r="BA81" i="1" s="1"/>
  <c r="AZ77" i="1"/>
  <c r="AZ81" i="1" s="1"/>
  <c r="AY77" i="1"/>
  <c r="AY81" i="1" s="1"/>
  <c r="AX77" i="1"/>
  <c r="AW77" i="1"/>
  <c r="AV77" i="1"/>
  <c r="AU77" i="1"/>
  <c r="AT77" i="1"/>
  <c r="AS77" i="1"/>
  <c r="AS81" i="1" s="1"/>
  <c r="AR77" i="1"/>
  <c r="AR81" i="1" s="1"/>
  <c r="AQ77" i="1"/>
  <c r="AQ81" i="1" s="1"/>
  <c r="AP77" i="1"/>
  <c r="AO77" i="1"/>
  <c r="AN77" i="1"/>
  <c r="AM77" i="1"/>
  <c r="AL77" i="1"/>
  <c r="AK77" i="1"/>
  <c r="AK81" i="1" s="1"/>
  <c r="AJ77" i="1"/>
  <c r="AJ81" i="1" s="1"/>
  <c r="AI77" i="1"/>
  <c r="AI81" i="1" s="1"/>
  <c r="AH77" i="1"/>
  <c r="AG77" i="1"/>
  <c r="AF77" i="1"/>
  <c r="AE77" i="1"/>
  <c r="AD77" i="1"/>
  <c r="AC77" i="1"/>
  <c r="AC81" i="1" s="1"/>
  <c r="AB77" i="1"/>
  <c r="AB81" i="1" s="1"/>
  <c r="AA77" i="1"/>
  <c r="AA81" i="1" s="1"/>
  <c r="Z77" i="1"/>
  <c r="Y77" i="1"/>
  <c r="X77" i="1"/>
  <c r="W77" i="1"/>
  <c r="V77" i="1"/>
  <c r="U77" i="1"/>
  <c r="U81" i="1" s="1"/>
  <c r="T77" i="1"/>
  <c r="T81" i="1" s="1"/>
  <c r="S77" i="1"/>
  <c r="S81" i="1" s="1"/>
  <c r="R77" i="1"/>
  <c r="Q77" i="1"/>
  <c r="P77" i="1"/>
  <c r="O77" i="1"/>
  <c r="N77" i="1"/>
  <c r="M77" i="1"/>
  <c r="M81" i="1" s="1"/>
  <c r="L77" i="1"/>
  <c r="L81" i="1" s="1"/>
  <c r="K77" i="1"/>
  <c r="K81" i="1" s="1"/>
  <c r="J77" i="1"/>
  <c r="I77" i="1"/>
  <c r="H77" i="1"/>
  <c r="G77" i="1"/>
  <c r="F77" i="1"/>
  <c r="E77" i="1"/>
  <c r="E81" i="1" s="1"/>
  <c r="D77" i="1"/>
  <c r="D81" i="1" s="1"/>
  <c r="C77" i="1"/>
  <c r="C81" i="1" s="1"/>
  <c r="BK76" i="1"/>
  <c r="BK77" i="1" s="1"/>
  <c r="BK81" i="1" s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E67" i="1"/>
  <c r="BD67" i="1"/>
  <c r="BC67" i="1"/>
  <c r="AW67" i="1"/>
  <c r="AV67" i="1"/>
  <c r="AU67" i="1"/>
  <c r="AO67" i="1"/>
  <c r="AN67" i="1"/>
  <c r="AM67" i="1"/>
  <c r="AG67" i="1"/>
  <c r="AF67" i="1"/>
  <c r="AE67" i="1"/>
  <c r="Y67" i="1"/>
  <c r="X67" i="1"/>
  <c r="W67" i="1"/>
  <c r="Q67" i="1"/>
  <c r="P67" i="1"/>
  <c r="O67" i="1"/>
  <c r="I67" i="1"/>
  <c r="H67" i="1"/>
  <c r="G67" i="1"/>
  <c r="BJ66" i="1"/>
  <c r="BI66" i="1"/>
  <c r="BH66" i="1"/>
  <c r="BG66" i="1"/>
  <c r="BF66" i="1"/>
  <c r="BF67" i="1" s="1"/>
  <c r="BE66" i="1"/>
  <c r="BD66" i="1"/>
  <c r="BC66" i="1"/>
  <c r="BB66" i="1"/>
  <c r="BA66" i="1"/>
  <c r="BA67" i="1" s="1"/>
  <c r="AZ66" i="1"/>
  <c r="AY66" i="1"/>
  <c r="AX66" i="1"/>
  <c r="AX67" i="1" s="1"/>
  <c r="AW66" i="1"/>
  <c r="AV66" i="1"/>
  <c r="AU66" i="1"/>
  <c r="AT66" i="1"/>
  <c r="AS66" i="1"/>
  <c r="AR66" i="1"/>
  <c r="AQ66" i="1"/>
  <c r="AQ67" i="1" s="1"/>
  <c r="AP66" i="1"/>
  <c r="AP67" i="1" s="1"/>
  <c r="AO66" i="1"/>
  <c r="AN66" i="1"/>
  <c r="AM66" i="1"/>
  <c r="AL66" i="1"/>
  <c r="AL67" i="1" s="1"/>
  <c r="AK66" i="1"/>
  <c r="AJ66" i="1"/>
  <c r="AI66" i="1"/>
  <c r="AH66" i="1"/>
  <c r="AH67" i="1" s="1"/>
  <c r="AG66" i="1"/>
  <c r="AF66" i="1"/>
  <c r="AE66" i="1"/>
  <c r="AD66" i="1"/>
  <c r="AC66" i="1"/>
  <c r="AB66" i="1"/>
  <c r="AB67" i="1" s="1"/>
  <c r="AA66" i="1"/>
  <c r="Z66" i="1"/>
  <c r="Z67" i="1" s="1"/>
  <c r="Y66" i="1"/>
  <c r="X66" i="1"/>
  <c r="W66" i="1"/>
  <c r="V66" i="1"/>
  <c r="U66" i="1"/>
  <c r="T66" i="1"/>
  <c r="S66" i="1"/>
  <c r="R66" i="1"/>
  <c r="R67" i="1" s="1"/>
  <c r="Q66" i="1"/>
  <c r="P66" i="1"/>
  <c r="O66" i="1"/>
  <c r="N66" i="1"/>
  <c r="M66" i="1"/>
  <c r="M67" i="1" s="1"/>
  <c r="L66" i="1"/>
  <c r="K66" i="1"/>
  <c r="J66" i="1"/>
  <c r="J67" i="1" s="1"/>
  <c r="I66" i="1"/>
  <c r="H66" i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67" i="1" s="1"/>
  <c r="BK44" i="1"/>
  <c r="BJ44" i="1"/>
  <c r="BJ67" i="1" s="1"/>
  <c r="BI44" i="1"/>
  <c r="BI67" i="1" s="1"/>
  <c r="BH44" i="1"/>
  <c r="BH67" i="1" s="1"/>
  <c r="BG44" i="1"/>
  <c r="BG67" i="1" s="1"/>
  <c r="BF44" i="1"/>
  <c r="BE44" i="1"/>
  <c r="BD44" i="1"/>
  <c r="BC44" i="1"/>
  <c r="BB44" i="1"/>
  <c r="BB67" i="1" s="1"/>
  <c r="BA44" i="1"/>
  <c r="AZ44" i="1"/>
  <c r="AZ67" i="1" s="1"/>
  <c r="AY44" i="1"/>
  <c r="AY67" i="1" s="1"/>
  <c r="AX44" i="1"/>
  <c r="AW44" i="1"/>
  <c r="AV44" i="1"/>
  <c r="AU44" i="1"/>
  <c r="AT44" i="1"/>
  <c r="AT67" i="1" s="1"/>
  <c r="AS44" i="1"/>
  <c r="AS67" i="1" s="1"/>
  <c r="AR44" i="1"/>
  <c r="AR67" i="1" s="1"/>
  <c r="AQ44" i="1"/>
  <c r="AP44" i="1"/>
  <c r="AO44" i="1"/>
  <c r="AN44" i="1"/>
  <c r="AM44" i="1"/>
  <c r="AL44" i="1"/>
  <c r="AK44" i="1"/>
  <c r="AK67" i="1" s="1"/>
  <c r="AJ44" i="1"/>
  <c r="AJ67" i="1" s="1"/>
  <c r="AI44" i="1"/>
  <c r="AI67" i="1" s="1"/>
  <c r="AH44" i="1"/>
  <c r="AG44" i="1"/>
  <c r="AF44" i="1"/>
  <c r="AE44" i="1"/>
  <c r="AD44" i="1"/>
  <c r="AD67" i="1" s="1"/>
  <c r="AC44" i="1"/>
  <c r="AC67" i="1" s="1"/>
  <c r="AB44" i="1"/>
  <c r="AA44" i="1"/>
  <c r="AA67" i="1" s="1"/>
  <c r="Z44" i="1"/>
  <c r="Y44" i="1"/>
  <c r="X44" i="1"/>
  <c r="W44" i="1"/>
  <c r="V44" i="1"/>
  <c r="V67" i="1" s="1"/>
  <c r="U44" i="1"/>
  <c r="U67" i="1" s="1"/>
  <c r="T44" i="1"/>
  <c r="T67" i="1" s="1"/>
  <c r="S44" i="1"/>
  <c r="S67" i="1" s="1"/>
  <c r="R44" i="1"/>
  <c r="Q44" i="1"/>
  <c r="P44" i="1"/>
  <c r="O44" i="1"/>
  <c r="N44" i="1"/>
  <c r="N67" i="1" s="1"/>
  <c r="M44" i="1"/>
  <c r="L44" i="1"/>
  <c r="L67" i="1" s="1"/>
  <c r="K44" i="1"/>
  <c r="K67" i="1" s="1"/>
  <c r="J44" i="1"/>
  <c r="I44" i="1"/>
  <c r="H44" i="1"/>
  <c r="G44" i="1"/>
  <c r="F44" i="1"/>
  <c r="F67" i="1" s="1"/>
  <c r="E44" i="1"/>
  <c r="E67" i="1" s="1"/>
  <c r="D44" i="1"/>
  <c r="D67" i="1" s="1"/>
  <c r="C44" i="1"/>
  <c r="BK43" i="1"/>
  <c r="BK42" i="1"/>
  <c r="BJ37" i="1"/>
  <c r="BI37" i="1"/>
  <c r="BH37" i="1"/>
  <c r="BG37" i="1"/>
  <c r="BG38" i="1" s="1"/>
  <c r="BG91" i="1" s="1"/>
  <c r="BF37" i="1"/>
  <c r="BF38" i="1" s="1"/>
  <c r="BF91" i="1" s="1"/>
  <c r="BE37" i="1"/>
  <c r="BE38" i="1" s="1"/>
  <c r="BE91" i="1" s="1"/>
  <c r="BD37" i="1"/>
  <c r="BD38" i="1" s="1"/>
  <c r="BD91" i="1" s="1"/>
  <c r="BC37" i="1"/>
  <c r="BC38" i="1" s="1"/>
  <c r="BC91" i="1" s="1"/>
  <c r="BB37" i="1"/>
  <c r="BA37" i="1"/>
  <c r="AZ37" i="1"/>
  <c r="AY37" i="1"/>
  <c r="AY38" i="1" s="1"/>
  <c r="AY91" i="1" s="1"/>
  <c r="AX37" i="1"/>
  <c r="AX38" i="1" s="1"/>
  <c r="AX91" i="1" s="1"/>
  <c r="AW37" i="1"/>
  <c r="AW38" i="1" s="1"/>
  <c r="AW91" i="1" s="1"/>
  <c r="AV37" i="1"/>
  <c r="AV38" i="1" s="1"/>
  <c r="AV91" i="1" s="1"/>
  <c r="AU37" i="1"/>
  <c r="AU38" i="1" s="1"/>
  <c r="AU91" i="1" s="1"/>
  <c r="AT37" i="1"/>
  <c r="AS37" i="1"/>
  <c r="AR37" i="1"/>
  <c r="AQ37" i="1"/>
  <c r="AQ38" i="1" s="1"/>
  <c r="AP37" i="1"/>
  <c r="AP38" i="1" s="1"/>
  <c r="AP91" i="1" s="1"/>
  <c r="AO37" i="1"/>
  <c r="AO38" i="1" s="1"/>
  <c r="AO91" i="1" s="1"/>
  <c r="AN37" i="1"/>
  <c r="AN38" i="1" s="1"/>
  <c r="AN91" i="1" s="1"/>
  <c r="AM37" i="1"/>
  <c r="AM38" i="1" s="1"/>
  <c r="AM91" i="1" s="1"/>
  <c r="AL37" i="1"/>
  <c r="AK37" i="1"/>
  <c r="AJ37" i="1"/>
  <c r="AI37" i="1"/>
  <c r="AI38" i="1" s="1"/>
  <c r="AI91" i="1" s="1"/>
  <c r="AH37" i="1"/>
  <c r="AH38" i="1" s="1"/>
  <c r="AH91" i="1" s="1"/>
  <c r="AG37" i="1"/>
  <c r="AG38" i="1" s="1"/>
  <c r="AG91" i="1" s="1"/>
  <c r="AF37" i="1"/>
  <c r="AF38" i="1" s="1"/>
  <c r="AF91" i="1" s="1"/>
  <c r="AE37" i="1"/>
  <c r="AE38" i="1" s="1"/>
  <c r="AE91" i="1" s="1"/>
  <c r="AD37" i="1"/>
  <c r="AC37" i="1"/>
  <c r="AB37" i="1"/>
  <c r="AA37" i="1"/>
  <c r="AA38" i="1" s="1"/>
  <c r="AA91" i="1" s="1"/>
  <c r="Z37" i="1"/>
  <c r="Z38" i="1" s="1"/>
  <c r="Z91" i="1" s="1"/>
  <c r="Y37" i="1"/>
  <c r="Y38" i="1" s="1"/>
  <c r="Y91" i="1" s="1"/>
  <c r="X37" i="1"/>
  <c r="X38" i="1" s="1"/>
  <c r="X91" i="1" s="1"/>
  <c r="W37" i="1"/>
  <c r="W38" i="1" s="1"/>
  <c r="W91" i="1" s="1"/>
  <c r="V37" i="1"/>
  <c r="U37" i="1"/>
  <c r="T37" i="1"/>
  <c r="S37" i="1"/>
  <c r="S38" i="1" s="1"/>
  <c r="S91" i="1" s="1"/>
  <c r="R37" i="1"/>
  <c r="R38" i="1" s="1"/>
  <c r="R91" i="1" s="1"/>
  <c r="Q37" i="1"/>
  <c r="Q38" i="1" s="1"/>
  <c r="Q91" i="1" s="1"/>
  <c r="P37" i="1"/>
  <c r="P38" i="1" s="1"/>
  <c r="P91" i="1" s="1"/>
  <c r="O37" i="1"/>
  <c r="O38" i="1" s="1"/>
  <c r="O91" i="1" s="1"/>
  <c r="N37" i="1"/>
  <c r="M37" i="1"/>
  <c r="L37" i="1"/>
  <c r="K37" i="1"/>
  <c r="K38" i="1" s="1"/>
  <c r="K91" i="1" s="1"/>
  <c r="J37" i="1"/>
  <c r="J38" i="1" s="1"/>
  <c r="J91" i="1" s="1"/>
  <c r="I37" i="1"/>
  <c r="I38" i="1" s="1"/>
  <c r="I91" i="1" s="1"/>
  <c r="H37" i="1"/>
  <c r="H38" i="1" s="1"/>
  <c r="H91" i="1" s="1"/>
  <c r="G37" i="1"/>
  <c r="G38" i="1" s="1"/>
  <c r="G91" i="1" s="1"/>
  <c r="F37" i="1"/>
  <c r="E37" i="1"/>
  <c r="D37" i="1"/>
  <c r="C37" i="1"/>
  <c r="C38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38" i="1" s="1"/>
  <c r="BK91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K20" i="1" s="1"/>
  <c r="BK17" i="1"/>
  <c r="BJ17" i="1"/>
  <c r="BJ38" i="1" s="1"/>
  <c r="BJ91" i="1" s="1"/>
  <c r="BI17" i="1"/>
  <c r="BH17" i="1"/>
  <c r="BG17" i="1"/>
  <c r="BF17" i="1"/>
  <c r="BE17" i="1"/>
  <c r="BD17" i="1"/>
  <c r="BC17" i="1"/>
  <c r="BB17" i="1"/>
  <c r="BB38" i="1" s="1"/>
  <c r="BB91" i="1" s="1"/>
  <c r="BA17" i="1"/>
  <c r="AZ17" i="1"/>
  <c r="AY17" i="1"/>
  <c r="AX17" i="1"/>
  <c r="AW17" i="1"/>
  <c r="AV17" i="1"/>
  <c r="AU17" i="1"/>
  <c r="AT17" i="1"/>
  <c r="AT38" i="1" s="1"/>
  <c r="AT91" i="1" s="1"/>
  <c r="AS17" i="1"/>
  <c r="AR17" i="1"/>
  <c r="AQ17" i="1"/>
  <c r="AP17" i="1"/>
  <c r="AO17" i="1"/>
  <c r="AN17" i="1"/>
  <c r="AM17" i="1"/>
  <c r="AL17" i="1"/>
  <c r="AL38" i="1" s="1"/>
  <c r="AL91" i="1" s="1"/>
  <c r="AK17" i="1"/>
  <c r="AJ17" i="1"/>
  <c r="AI17" i="1"/>
  <c r="AH17" i="1"/>
  <c r="AG17" i="1"/>
  <c r="AF17" i="1"/>
  <c r="AE17" i="1"/>
  <c r="AD17" i="1"/>
  <c r="AD38" i="1" s="1"/>
  <c r="AD91" i="1" s="1"/>
  <c r="AC17" i="1"/>
  <c r="AB17" i="1"/>
  <c r="AA17" i="1"/>
  <c r="Z17" i="1"/>
  <c r="Y17" i="1"/>
  <c r="X17" i="1"/>
  <c r="W17" i="1"/>
  <c r="V17" i="1"/>
  <c r="V38" i="1" s="1"/>
  <c r="V91" i="1" s="1"/>
  <c r="U17" i="1"/>
  <c r="T17" i="1"/>
  <c r="S17" i="1"/>
  <c r="R17" i="1"/>
  <c r="Q17" i="1"/>
  <c r="P17" i="1"/>
  <c r="O17" i="1"/>
  <c r="N17" i="1"/>
  <c r="N38" i="1" s="1"/>
  <c r="N91" i="1" s="1"/>
  <c r="M17" i="1"/>
  <c r="L17" i="1"/>
  <c r="K17" i="1"/>
  <c r="J17" i="1"/>
  <c r="I17" i="1"/>
  <c r="H17" i="1"/>
  <c r="G17" i="1"/>
  <c r="F17" i="1"/>
  <c r="F38" i="1" s="1"/>
  <c r="F91" i="1" s="1"/>
  <c r="E17" i="1"/>
  <c r="D17" i="1"/>
  <c r="C17" i="1"/>
  <c r="BK16" i="1"/>
  <c r="BJ14" i="1"/>
  <c r="BI14" i="1"/>
  <c r="BI38" i="1" s="1"/>
  <c r="BH14" i="1"/>
  <c r="BH38" i="1" s="1"/>
  <c r="BG14" i="1"/>
  <c r="BF14" i="1"/>
  <c r="BE14" i="1"/>
  <c r="BD14" i="1"/>
  <c r="BC14" i="1"/>
  <c r="BB14" i="1"/>
  <c r="BA14" i="1"/>
  <c r="BA38" i="1" s="1"/>
  <c r="AZ14" i="1"/>
  <c r="AZ38" i="1" s="1"/>
  <c r="AY14" i="1"/>
  <c r="AX14" i="1"/>
  <c r="AW14" i="1"/>
  <c r="AV14" i="1"/>
  <c r="AU14" i="1"/>
  <c r="AT14" i="1"/>
  <c r="AS14" i="1"/>
  <c r="AS38" i="1" s="1"/>
  <c r="AR14" i="1"/>
  <c r="AR38" i="1" s="1"/>
  <c r="AQ14" i="1"/>
  <c r="AP14" i="1"/>
  <c r="AO14" i="1"/>
  <c r="AN14" i="1"/>
  <c r="AM14" i="1"/>
  <c r="AL14" i="1"/>
  <c r="AK14" i="1"/>
  <c r="AK38" i="1" s="1"/>
  <c r="AJ14" i="1"/>
  <c r="AJ38" i="1" s="1"/>
  <c r="AI14" i="1"/>
  <c r="AH14" i="1"/>
  <c r="AG14" i="1"/>
  <c r="AF14" i="1"/>
  <c r="AE14" i="1"/>
  <c r="AD14" i="1"/>
  <c r="AC14" i="1"/>
  <c r="AC38" i="1" s="1"/>
  <c r="AB14" i="1"/>
  <c r="AB38" i="1" s="1"/>
  <c r="AA14" i="1"/>
  <c r="Z14" i="1"/>
  <c r="Y14" i="1"/>
  <c r="X14" i="1"/>
  <c r="W14" i="1"/>
  <c r="V14" i="1"/>
  <c r="U14" i="1"/>
  <c r="U38" i="1" s="1"/>
  <c r="T14" i="1"/>
  <c r="T38" i="1" s="1"/>
  <c r="S14" i="1"/>
  <c r="R14" i="1"/>
  <c r="Q14" i="1"/>
  <c r="P14" i="1"/>
  <c r="O14" i="1"/>
  <c r="N14" i="1"/>
  <c r="M14" i="1"/>
  <c r="M38" i="1" s="1"/>
  <c r="L14" i="1"/>
  <c r="L38" i="1" s="1"/>
  <c r="K14" i="1"/>
  <c r="J14" i="1"/>
  <c r="I14" i="1"/>
  <c r="H14" i="1"/>
  <c r="G14" i="1"/>
  <c r="F14" i="1"/>
  <c r="E14" i="1"/>
  <c r="E38" i="1" s="1"/>
  <c r="D14" i="1"/>
  <c r="D38" i="1" s="1"/>
  <c r="C14" i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C91" i="1" l="1"/>
  <c r="D91" i="1"/>
  <c r="L91" i="1"/>
  <c r="T91" i="1"/>
  <c r="AB91" i="1"/>
  <c r="AJ91" i="1"/>
  <c r="AR91" i="1"/>
  <c r="AZ91" i="1"/>
  <c r="BH91" i="1"/>
  <c r="E91" i="1"/>
  <c r="M91" i="1"/>
  <c r="U91" i="1"/>
  <c r="AC91" i="1"/>
  <c r="AK91" i="1"/>
  <c r="AS91" i="1"/>
  <c r="BA91" i="1"/>
  <c r="BI91" i="1"/>
  <c r="AQ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<sst xmlns="http://schemas.openxmlformats.org/spreadsheetml/2006/main" count="179" uniqueCount="142">
  <si>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</si>
  <si>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</si>
  <si>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</si>
  <si>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</si>
  <si>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</si>
  <si>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</si>
  <si>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</si>
  <si>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</si>
  <si>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</si>
  <si>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</si>
  <si>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</si>
  <si>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</si>
  <si>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</si>
  <si>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</si>
  <si>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</si>
  <si>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</si>
  <si>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</si>
  <si>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</si>
  <si>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</si>
  <si>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</si>
  <si>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</si>
  <si>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</si>
  <si>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</si>
  <si>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</si>
  <si>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</si>
  <si>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</si>
  <si>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</si>
  <si>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</si>
  <si>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</si>
  <si>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</si>
  <si>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</si>
  <si>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</si>
  <si>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</si>
  <si>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</si>
  <si>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</si>
  <si>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</si>
  <si>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</si>
  <si>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</si>
  <si>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</si>
  <si>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</si>
  <si>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</si>
  <si>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</si>
  <si>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</si>
  <si>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</si>
  <si>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</si>
  <si>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</si>
  <si>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</si>
  <si>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</si>
  <si>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</si>
  <si>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</si>
  <si>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</si>
  <si>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</si>
  <si>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</si>
  <si>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</si>
  <si>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</si>
  <si>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</si>
  <si>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</si>
  <si>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</si>
  <si>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</si>
  <si>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</si>
  <si>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</si>
  <si>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</si>
  <si>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</si>
  <si>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</si>
  <si>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</si>
  <si>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</si>
  <si>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</si>
  <si>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</si>
  <si>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</si>
  <si>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</si>
  <si>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</si>
  <si>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</si>
  <si>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</si>
  <si>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</si>
  <si>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</si>
  <si>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</si>
  <si>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</si>
  <si>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</si>
  <si>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</si>
  <si>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</si>
  <si>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</si>
  <si>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</si>
  <si>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</si>
  <si>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</si>
  <si>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</si>
  <si>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</si>
  <si>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</si>
  <si>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</si>
  <si>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</si>
  <si>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</si>
  <si>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</si>
  <si>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</si>
  <si>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</si>
  <si>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</si>
  <si>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</si>
  <si>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</si>
  <si>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</si>
  <si>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</si>
  <si>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</si>
  <si>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</si>
  <si>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</si>
  <si>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</si>
  <si>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</si>
  <si>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</si>
  <si>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</si>
  <si>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</si>
  <si>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</si>
  <si>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</si>
  <si>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</si>
  <si>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</si>
  <si>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</si>
  <si>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</si>
  <si>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</si>
  <si>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</si>
  <si>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</si>
  <si>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</si>
  <si>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</si>
  <si>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</si>
  <si>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</si>
  <si>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</si>
  <si>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</si>
  <si>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</si>
  <si>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</si>
  <si>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</si>
  <si>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</si>
  <si>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</si>
  <si>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</si>
  <si>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</si>
  <si>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</si>
  <si>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</si>
  <si>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</si>
  <si>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</si>
  <si>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</si>
  <si>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</si>
  <si>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</si>
  <si>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</si>
  <si>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</si>
  <si>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</si>
  <si>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</si>
  <si>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</si>
  <si>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</si>
  <si>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Jul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</si>
</sst>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01%20Nandhakumar/01%20Report/02%20Regulatory%20-%20Report/AVERAGE%20AUM%20DISCLOSURE%20-%20REG%2030%20(Done)/07%20Jul%202025/REG30%20-%20AAUM%20DISCLOSURE%20JUL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Anex A2 Frmt for AUM stateUT w"/>
    </sheetNames>
    <sheetDataSet>
      <sheetData sheetId="0" refreshError="1">
        <row r="4">
          <cell r="C4" t="str">
            <v>Andaman and Nicobar Islands</v>
          </cell>
          <cell r="D4">
            <v>2.3545599999999999E-3</v>
          </cell>
          <cell r="E4">
            <v>3.0718151999999999E-2</v>
          </cell>
          <cell r="F4">
            <v>5.6036368010000004</v>
          </cell>
          <cell r="G4">
            <v>0</v>
          </cell>
          <cell r="H4">
            <v>9.4815000000000006E-5</v>
          </cell>
          <cell r="I4">
            <v>0</v>
          </cell>
          <cell r="J4">
            <v>0</v>
          </cell>
          <cell r="K4">
            <v>5.6368043280000002</v>
          </cell>
          <cell r="L4">
            <v>0</v>
          </cell>
        </row>
        <row r="5">
          <cell r="C5" t="str">
            <v>Andhra Pradesh</v>
          </cell>
          <cell r="D5">
            <v>308.92515997200002</v>
          </cell>
          <cell r="E5">
            <v>99.315498679000001</v>
          </cell>
          <cell r="F5">
            <v>1653.2062377090001</v>
          </cell>
          <cell r="G5">
            <v>0</v>
          </cell>
          <cell r="H5">
            <v>2.8148619450000001</v>
          </cell>
          <cell r="I5">
            <v>0</v>
          </cell>
          <cell r="J5">
            <v>0</v>
          </cell>
          <cell r="K5">
            <v>2064.2617583050001</v>
          </cell>
          <cell r="L5">
            <v>2.131204222</v>
          </cell>
        </row>
        <row r="6">
          <cell r="C6" t="str">
            <v>Arunachal Pradesh</v>
          </cell>
          <cell r="D6">
            <v>2.3197503000000001E-2</v>
          </cell>
          <cell r="E6">
            <v>3.0754958999999998E-2</v>
          </cell>
          <cell r="F6">
            <v>23.712612348</v>
          </cell>
          <cell r="G6">
            <v>0</v>
          </cell>
          <cell r="H6">
            <v>7.4845490000000001E-3</v>
          </cell>
          <cell r="I6">
            <v>0</v>
          </cell>
          <cell r="J6">
            <v>0</v>
          </cell>
          <cell r="K6">
            <v>23.774049359000003</v>
          </cell>
          <cell r="L6">
            <v>0</v>
          </cell>
        </row>
        <row r="7">
          <cell r="C7" t="str">
            <v>Assam</v>
          </cell>
          <cell r="D7">
            <v>3.8902764200000002</v>
          </cell>
          <cell r="E7">
            <v>44.397867994000002</v>
          </cell>
          <cell r="F7">
            <v>256.906312125</v>
          </cell>
          <cell r="G7">
            <v>0</v>
          </cell>
          <cell r="H7">
            <v>1.617770154</v>
          </cell>
          <cell r="I7">
            <v>0</v>
          </cell>
          <cell r="J7">
            <v>0</v>
          </cell>
          <cell r="K7">
            <v>306.81222669300001</v>
          </cell>
          <cell r="L7">
            <v>6.0588235999999997E-2</v>
          </cell>
        </row>
        <row r="8">
          <cell r="C8" t="str">
            <v>Bihar</v>
          </cell>
          <cell r="D8">
            <v>13.761451709999999</v>
          </cell>
          <cell r="E8">
            <v>22.201865407</v>
          </cell>
          <cell r="F8">
            <v>758.04160938300004</v>
          </cell>
          <cell r="G8">
            <v>0</v>
          </cell>
          <cell r="H8">
            <v>0.94735004700000003</v>
          </cell>
          <cell r="I8">
            <v>0</v>
          </cell>
          <cell r="J8">
            <v>0</v>
          </cell>
          <cell r="K8">
            <v>794.952276547</v>
          </cell>
          <cell r="L8">
            <v>5.6715632410000003</v>
          </cell>
        </row>
        <row r="9">
          <cell r="C9" t="str">
            <v>Chandigarh</v>
          </cell>
          <cell r="D9">
            <v>4.9434926969999999</v>
          </cell>
          <cell r="E9">
            <v>23.140274421000001</v>
          </cell>
          <cell r="F9">
            <v>379.67577518799999</v>
          </cell>
          <cell r="G9">
            <v>0</v>
          </cell>
          <cell r="H9">
            <v>0.27156563299999997</v>
          </cell>
          <cell r="I9">
            <v>0</v>
          </cell>
          <cell r="J9">
            <v>0</v>
          </cell>
          <cell r="K9">
            <v>408.03110793900004</v>
          </cell>
          <cell r="L9">
            <v>0.218872661</v>
          </cell>
        </row>
        <row r="10">
          <cell r="C10" t="str">
            <v>Chhattisgarh</v>
          </cell>
          <cell r="D10">
            <v>1.965327791</v>
          </cell>
          <cell r="E10">
            <v>53.075467598000003</v>
          </cell>
          <cell r="F10">
            <v>401.45955921699999</v>
          </cell>
          <cell r="G10">
            <v>0</v>
          </cell>
          <cell r="H10">
            <v>0.36540740500000002</v>
          </cell>
          <cell r="I10">
            <v>0</v>
          </cell>
          <cell r="J10">
            <v>0</v>
          </cell>
          <cell r="K10">
            <v>456.86576201099996</v>
          </cell>
          <cell r="L10">
            <v>0.56014677000000002</v>
          </cell>
        </row>
        <row r="11">
          <cell r="C11" t="str">
            <v>Dadra and Nagar Haveli</v>
          </cell>
          <cell r="D11">
            <v>0.380271741</v>
          </cell>
          <cell r="E11">
            <v>0.16186821200000001</v>
          </cell>
          <cell r="F11">
            <v>29.080802852000001</v>
          </cell>
          <cell r="G11">
            <v>0</v>
          </cell>
          <cell r="H11">
            <v>0.112807845</v>
          </cell>
          <cell r="I11">
            <v>0</v>
          </cell>
          <cell r="J11">
            <v>0</v>
          </cell>
          <cell r="K11">
            <v>29.73575065</v>
          </cell>
          <cell r="L11">
            <v>0</v>
          </cell>
        </row>
        <row r="12">
          <cell r="C12" t="str">
            <v>Daman and Diu</v>
          </cell>
          <cell r="D12">
            <v>2.1168352000000001E-2</v>
          </cell>
          <cell r="E12">
            <v>0.20086623100000001</v>
          </cell>
          <cell r="F12">
            <v>13.111403173999999</v>
          </cell>
          <cell r="G12">
            <v>0</v>
          </cell>
          <cell r="H12">
            <v>1.1519595000000001E-2</v>
          </cell>
          <cell r="I12">
            <v>0</v>
          </cell>
          <cell r="J12">
            <v>0</v>
          </cell>
          <cell r="K12">
            <v>13.344957351999998</v>
          </cell>
          <cell r="L12">
            <v>0</v>
          </cell>
        </row>
        <row r="13">
          <cell r="C13" t="str">
            <v>Goa</v>
          </cell>
          <cell r="D13">
            <v>57.913385890999997</v>
          </cell>
          <cell r="E13">
            <v>38.599457123999997</v>
          </cell>
          <cell r="F13">
            <v>532.76129730900004</v>
          </cell>
          <cell r="G13">
            <v>0</v>
          </cell>
          <cell r="H13">
            <v>0.88508819699999997</v>
          </cell>
          <cell r="I13">
            <v>0</v>
          </cell>
          <cell r="J13">
            <v>0</v>
          </cell>
          <cell r="K13">
            <v>630.15922852099993</v>
          </cell>
          <cell r="L13">
            <v>0.37108091199999998</v>
          </cell>
        </row>
        <row r="14">
          <cell r="C14" t="str">
            <v>Gujarat</v>
          </cell>
          <cell r="D14">
            <v>1270.7065794719999</v>
          </cell>
          <cell r="E14">
            <v>920.09447826099995</v>
          </cell>
          <cell r="F14">
            <v>8186.6521615689999</v>
          </cell>
          <cell r="G14">
            <v>0</v>
          </cell>
          <cell r="H14">
            <v>4.3342453240000003</v>
          </cell>
          <cell r="I14">
            <v>0</v>
          </cell>
          <cell r="J14">
            <v>0</v>
          </cell>
          <cell r="K14">
            <v>10381.787464625999</v>
          </cell>
          <cell r="L14">
            <v>10.932721229</v>
          </cell>
        </row>
        <row r="15">
          <cell r="C15" t="str">
            <v>Haryana</v>
          </cell>
          <cell r="D15">
            <v>945.75125380999998</v>
          </cell>
          <cell r="E15">
            <v>1180.2581237950001</v>
          </cell>
          <cell r="F15">
            <v>2972.0668573510002</v>
          </cell>
          <cell r="G15">
            <v>0</v>
          </cell>
          <cell r="H15">
            <v>14.894217756</v>
          </cell>
          <cell r="I15">
            <v>0</v>
          </cell>
          <cell r="J15">
            <v>0</v>
          </cell>
          <cell r="K15">
            <v>5112.9704527120002</v>
          </cell>
          <cell r="L15">
            <v>11.919327024999999</v>
          </cell>
        </row>
        <row r="16">
          <cell r="C16" t="str">
            <v>Himachal Pradesh</v>
          </cell>
          <cell r="D16">
            <v>1.0642726060000001</v>
          </cell>
          <cell r="E16">
            <v>11.28465169</v>
          </cell>
          <cell r="F16">
            <v>187.171173909</v>
          </cell>
          <cell r="G16">
            <v>0</v>
          </cell>
          <cell r="H16">
            <v>0.11797256</v>
          </cell>
          <cell r="I16">
            <v>0</v>
          </cell>
          <cell r="J16">
            <v>0</v>
          </cell>
          <cell r="K16">
            <v>199.63807076500001</v>
          </cell>
          <cell r="L16">
            <v>6.4642115999999999E-2</v>
          </cell>
        </row>
        <row r="17">
          <cell r="C17" t="str">
            <v>Jammu and Kashmir</v>
          </cell>
          <cell r="D17">
            <v>0.33865410200000001</v>
          </cell>
          <cell r="E17">
            <v>1.433396098</v>
          </cell>
          <cell r="F17">
            <v>78.446360361995417</v>
          </cell>
          <cell r="G17">
            <v>0</v>
          </cell>
          <cell r="H17">
            <v>2.8431964000000001E-2</v>
          </cell>
          <cell r="I17">
            <v>0</v>
          </cell>
          <cell r="J17">
            <v>0</v>
          </cell>
          <cell r="K17">
            <v>80.246842525995419</v>
          </cell>
          <cell r="L17">
            <v>6.8564189999999999E-3</v>
          </cell>
        </row>
        <row r="18">
          <cell r="C18" t="str">
            <v>Jharkhand</v>
          </cell>
          <cell r="D18">
            <v>33.937009816</v>
          </cell>
          <cell r="E18">
            <v>43.629972801999998</v>
          </cell>
          <cell r="F18">
            <v>842.62921129200004</v>
          </cell>
          <cell r="G18">
            <v>0</v>
          </cell>
          <cell r="H18">
            <v>0.40481777899999999</v>
          </cell>
          <cell r="I18">
            <v>0</v>
          </cell>
          <cell r="J18">
            <v>0</v>
          </cell>
          <cell r="K18">
            <v>920.60101168900007</v>
          </cell>
          <cell r="L18">
            <v>2.9526419000000002E-2</v>
          </cell>
        </row>
        <row r="19">
          <cell r="C19" t="str">
            <v>Karnataka</v>
          </cell>
          <cell r="D19">
            <v>3691.1156716770001</v>
          </cell>
          <cell r="E19">
            <v>1541.1412761429999</v>
          </cell>
          <cell r="F19">
            <v>6498.5070804240004</v>
          </cell>
          <cell r="G19">
            <v>0</v>
          </cell>
          <cell r="H19">
            <v>13.396838573</v>
          </cell>
          <cell r="I19">
            <v>0</v>
          </cell>
          <cell r="J19">
            <v>0</v>
          </cell>
          <cell r="K19">
            <v>11744.160866817001</v>
          </cell>
          <cell r="L19">
            <v>122.25337091900001</v>
          </cell>
        </row>
        <row r="20">
          <cell r="C20" t="str">
            <v>Kerala</v>
          </cell>
          <cell r="D20">
            <v>328.13177877800001</v>
          </cell>
          <cell r="E20">
            <v>75.269863346999998</v>
          </cell>
          <cell r="F20">
            <v>1397.81735884</v>
          </cell>
          <cell r="G20">
            <v>0</v>
          </cell>
          <cell r="H20">
            <v>4.6323505059999999</v>
          </cell>
          <cell r="I20">
            <v>0</v>
          </cell>
          <cell r="J20">
            <v>0</v>
          </cell>
          <cell r="K20">
            <v>1805.851351471</v>
          </cell>
          <cell r="L20">
            <v>7.6989376810000003</v>
          </cell>
        </row>
        <row r="21">
          <cell r="C21" t="str">
            <v>Ladakh</v>
          </cell>
          <cell r="D21">
            <v>0</v>
          </cell>
          <cell r="E21">
            <v>3.3847617999999996E-2</v>
          </cell>
          <cell r="F21">
            <v>0.25944501200000003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0.29329263000000005</v>
          </cell>
          <cell r="L21">
            <v>0</v>
          </cell>
        </row>
        <row r="22">
          <cell r="C22" t="str">
            <v>Lakshadweep</v>
          </cell>
          <cell r="D22">
            <v>0</v>
          </cell>
          <cell r="E22">
            <v>0</v>
          </cell>
          <cell r="F22">
            <v>0.30418753199999998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0.30418753199999998</v>
          </cell>
          <cell r="L22">
            <v>0</v>
          </cell>
        </row>
        <row r="23">
          <cell r="C23" t="str">
            <v>Madhya Pradesh</v>
          </cell>
          <cell r="D23">
            <v>347.45865876099998</v>
          </cell>
          <cell r="E23">
            <v>198.06436338399999</v>
          </cell>
          <cell r="F23">
            <v>1730.8436947319999</v>
          </cell>
          <cell r="G23">
            <v>0</v>
          </cell>
          <cell r="H23">
            <v>1.101680419</v>
          </cell>
          <cell r="I23">
            <v>0</v>
          </cell>
          <cell r="J23">
            <v>0</v>
          </cell>
          <cell r="K23">
            <v>2277.4683972959997</v>
          </cell>
          <cell r="L23">
            <v>7.0691545549999999</v>
          </cell>
        </row>
        <row r="24">
          <cell r="C24" t="str">
            <v>Maharashtra</v>
          </cell>
          <cell r="D24">
            <v>17249.804401933001</v>
          </cell>
          <cell r="E24">
            <v>10103.161550168999</v>
          </cell>
          <cell r="F24">
            <v>28292.901939288</v>
          </cell>
          <cell r="G24">
            <v>0</v>
          </cell>
          <cell r="H24">
            <v>109.374175389</v>
          </cell>
          <cell r="I24">
            <v>0</v>
          </cell>
          <cell r="J24">
            <v>0</v>
          </cell>
          <cell r="K24">
            <v>55755.242066778999</v>
          </cell>
          <cell r="L24">
            <v>340.22460109899998</v>
          </cell>
        </row>
        <row r="25">
          <cell r="C25" t="str">
            <v>Manipur</v>
          </cell>
          <cell r="D25">
            <v>1.5444269E-2</v>
          </cell>
          <cell r="E25">
            <v>8.4334587000000003E-2</v>
          </cell>
          <cell r="F25">
            <v>11.090341756000001</v>
          </cell>
          <cell r="G25">
            <v>0</v>
          </cell>
          <cell r="H25">
            <v>1.2475721E-2</v>
          </cell>
          <cell r="I25">
            <v>0</v>
          </cell>
          <cell r="J25">
            <v>0</v>
          </cell>
          <cell r="K25">
            <v>11.202596333000001</v>
          </cell>
          <cell r="L25">
            <v>0</v>
          </cell>
        </row>
        <row r="26">
          <cell r="C26" t="str">
            <v>Meghalaya</v>
          </cell>
          <cell r="D26">
            <v>6.0053426E-2</v>
          </cell>
          <cell r="E26">
            <v>0.28171799600000003</v>
          </cell>
          <cell r="F26">
            <v>27.230260099999999</v>
          </cell>
          <cell r="G26">
            <v>0</v>
          </cell>
          <cell r="H26">
            <v>1.4901998E-2</v>
          </cell>
          <cell r="I26">
            <v>0</v>
          </cell>
          <cell r="J26">
            <v>0</v>
          </cell>
          <cell r="K26">
            <v>27.586933519999999</v>
          </cell>
          <cell r="L26">
            <v>0</v>
          </cell>
        </row>
        <row r="27">
          <cell r="C27" t="str">
            <v>Mizoram</v>
          </cell>
          <cell r="D27">
            <v>0.44410190999999999</v>
          </cell>
          <cell r="E27">
            <v>1.0541818E-2</v>
          </cell>
          <cell r="F27">
            <v>2.9366729760000001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3.3913167040000003</v>
          </cell>
          <cell r="L27">
            <v>0</v>
          </cell>
        </row>
        <row r="28">
          <cell r="C28" t="str">
            <v>Nagaland</v>
          </cell>
          <cell r="D28">
            <v>1.465401757</v>
          </cell>
          <cell r="E28">
            <v>1.5209380910000001</v>
          </cell>
          <cell r="F28">
            <v>41.364482199999998</v>
          </cell>
          <cell r="G28">
            <v>0</v>
          </cell>
          <cell r="H28">
            <v>0.114272718</v>
          </cell>
          <cell r="I28">
            <v>0</v>
          </cell>
          <cell r="J28">
            <v>0</v>
          </cell>
          <cell r="K28">
            <v>44.465094766</v>
          </cell>
          <cell r="L28">
            <v>0.40221423499999998</v>
          </cell>
        </row>
        <row r="29">
          <cell r="C29" t="str">
            <v>New Delhi</v>
          </cell>
          <cell r="D29">
            <v>2919.6470734449999</v>
          </cell>
          <cell r="E29">
            <v>4551.7992957899996</v>
          </cell>
          <cell r="F29">
            <v>7045.6876971000002</v>
          </cell>
          <cell r="G29">
            <v>0</v>
          </cell>
          <cell r="H29">
            <v>29.089178776000001</v>
          </cell>
          <cell r="I29">
            <v>0</v>
          </cell>
          <cell r="J29">
            <v>0</v>
          </cell>
          <cell r="K29">
            <v>14546.223245110999</v>
          </cell>
          <cell r="L29">
            <v>51.596983432999998</v>
          </cell>
        </row>
        <row r="30">
          <cell r="C30" t="str">
            <v>Orissa</v>
          </cell>
          <cell r="D30">
            <v>37.628084757000003</v>
          </cell>
          <cell r="E30">
            <v>97.382042536</v>
          </cell>
          <cell r="F30">
            <v>551.26268352399995</v>
          </cell>
          <cell r="G30">
            <v>0</v>
          </cell>
          <cell r="H30">
            <v>0.28839800700000001</v>
          </cell>
          <cell r="I30">
            <v>0</v>
          </cell>
          <cell r="J30">
            <v>0</v>
          </cell>
          <cell r="K30">
            <v>686.56120882399989</v>
          </cell>
          <cell r="L30">
            <v>0.97823566100000003</v>
          </cell>
        </row>
        <row r="31">
          <cell r="C31" t="str">
            <v>Others</v>
          </cell>
          <cell r="D31">
            <v>93.889550740000004</v>
          </cell>
          <cell r="E31">
            <v>534.47254601386078</v>
          </cell>
          <cell r="F31">
            <v>5921.8161060802131</v>
          </cell>
          <cell r="G31">
            <v>0</v>
          </cell>
          <cell r="H31">
            <v>14.779898956</v>
          </cell>
          <cell r="I31">
            <v>0</v>
          </cell>
          <cell r="J31">
            <v>0</v>
          </cell>
          <cell r="K31">
            <v>6564.9581017900737</v>
          </cell>
          <cell r="L31">
            <v>24.374506548999999</v>
          </cell>
        </row>
        <row r="32">
          <cell r="C32" t="str">
            <v>Pondicherry</v>
          </cell>
          <cell r="D32">
            <v>12.978915788</v>
          </cell>
          <cell r="E32">
            <v>3.552850163</v>
          </cell>
          <cell r="F32">
            <v>47.03948621</v>
          </cell>
          <cell r="G32">
            <v>0</v>
          </cell>
          <cell r="H32">
            <v>0.209054604</v>
          </cell>
          <cell r="I32">
            <v>0</v>
          </cell>
          <cell r="J32">
            <v>0</v>
          </cell>
          <cell r="K32">
            <v>63.780306765000006</v>
          </cell>
          <cell r="L32">
            <v>7.4177599999999998E-4</v>
          </cell>
        </row>
        <row r="33">
          <cell r="C33" t="str">
            <v>Punjab</v>
          </cell>
          <cell r="D33">
            <v>9.2103718729999997</v>
          </cell>
          <cell r="E33">
            <v>56.516950743000002</v>
          </cell>
          <cell r="F33">
            <v>1398.7669425500001</v>
          </cell>
          <cell r="G33">
            <v>0</v>
          </cell>
          <cell r="H33">
            <v>1.283419233</v>
          </cell>
          <cell r="I33">
            <v>0</v>
          </cell>
          <cell r="J33">
            <v>0</v>
          </cell>
          <cell r="K33">
            <v>1465.777684399</v>
          </cell>
          <cell r="L33">
            <v>1.417878886</v>
          </cell>
        </row>
        <row r="34">
          <cell r="C34" t="str">
            <v>Rajasthan</v>
          </cell>
          <cell r="D34">
            <v>24.087369175999999</v>
          </cell>
          <cell r="E34">
            <v>70.037131634999994</v>
          </cell>
          <cell r="F34">
            <v>1857.688637428</v>
          </cell>
          <cell r="G34">
            <v>0</v>
          </cell>
          <cell r="H34">
            <v>1.1679282419999999</v>
          </cell>
          <cell r="I34">
            <v>0</v>
          </cell>
          <cell r="J34">
            <v>0</v>
          </cell>
          <cell r="K34">
            <v>1952.981066481</v>
          </cell>
          <cell r="L34">
            <v>2.0209806129999999</v>
          </cell>
        </row>
        <row r="35">
          <cell r="C35" t="str">
            <v>Sikkim</v>
          </cell>
          <cell r="D35">
            <v>0.26029227399999999</v>
          </cell>
          <cell r="E35">
            <v>26.073904535</v>
          </cell>
          <cell r="F35">
            <v>42.161793367000001</v>
          </cell>
          <cell r="G35">
            <v>0</v>
          </cell>
          <cell r="H35">
            <v>1.4115760000000001E-3</v>
          </cell>
          <cell r="I35">
            <v>0</v>
          </cell>
          <cell r="J35">
            <v>0</v>
          </cell>
          <cell r="K35">
            <v>68.497401752000002</v>
          </cell>
          <cell r="L35">
            <v>0</v>
          </cell>
        </row>
        <row r="36">
          <cell r="C36" t="str">
            <v>Tamil Nadu</v>
          </cell>
          <cell r="D36">
            <v>2391.5157159</v>
          </cell>
          <cell r="E36">
            <v>2064.2066859470001</v>
          </cell>
          <cell r="F36">
            <v>4068.648492545</v>
          </cell>
          <cell r="G36">
            <v>0</v>
          </cell>
          <cell r="H36">
            <v>10.999713398999999</v>
          </cell>
          <cell r="I36">
            <v>0</v>
          </cell>
          <cell r="J36">
            <v>0</v>
          </cell>
          <cell r="K36">
            <v>8535.370607791001</v>
          </cell>
          <cell r="L36">
            <v>50.030456667000003</v>
          </cell>
        </row>
        <row r="37">
          <cell r="C37" t="str">
            <v>Telangana</v>
          </cell>
          <cell r="D37">
            <v>339.24009131100001</v>
          </cell>
          <cell r="E37">
            <v>359.23793973199997</v>
          </cell>
          <cell r="F37">
            <v>1532.326060246</v>
          </cell>
          <cell r="G37">
            <v>0</v>
          </cell>
          <cell r="H37">
            <v>4.136269457</v>
          </cell>
          <cell r="I37">
            <v>0</v>
          </cell>
          <cell r="J37">
            <v>0</v>
          </cell>
          <cell r="K37">
            <v>2234.9403607459999</v>
          </cell>
          <cell r="L37">
            <v>1.928141678</v>
          </cell>
        </row>
        <row r="38">
          <cell r="C38" t="str">
            <v>Tripura</v>
          </cell>
          <cell r="D38">
            <v>0.19504501299999999</v>
          </cell>
          <cell r="E38">
            <v>0.25966075</v>
          </cell>
          <cell r="F38">
            <v>12.06630251</v>
          </cell>
          <cell r="G38">
            <v>0</v>
          </cell>
          <cell r="H38">
            <v>1.7315873999999998E-2</v>
          </cell>
          <cell r="I38">
            <v>0</v>
          </cell>
          <cell r="J38">
            <v>0</v>
          </cell>
          <cell r="K38">
            <v>12.538324146999999</v>
          </cell>
          <cell r="L38">
            <v>0</v>
          </cell>
        </row>
        <row r="39">
          <cell r="C39" t="str">
            <v>Uttar Pradesh</v>
          </cell>
          <cell r="D39">
            <v>410.95635399499997</v>
          </cell>
          <cell r="E39">
            <v>372.238546353</v>
          </cell>
          <cell r="F39">
            <v>4410.0283259569997</v>
          </cell>
          <cell r="G39">
            <v>0</v>
          </cell>
          <cell r="H39">
            <v>3.4128095620000001</v>
          </cell>
          <cell r="I39">
            <v>0</v>
          </cell>
          <cell r="J39">
            <v>0</v>
          </cell>
          <cell r="K39">
            <v>5196.636035866999</v>
          </cell>
          <cell r="L39">
            <v>11.171237794</v>
          </cell>
        </row>
        <row r="40">
          <cell r="C40" t="str">
            <v>Uttarakhand</v>
          </cell>
          <cell r="D40">
            <v>4.0356194490000004</v>
          </cell>
          <cell r="E40">
            <v>22.314252405000001</v>
          </cell>
          <cell r="F40">
            <v>395.52971495700001</v>
          </cell>
          <cell r="G40">
            <v>0</v>
          </cell>
          <cell r="H40">
            <v>0.89731079999999996</v>
          </cell>
          <cell r="I40">
            <v>0</v>
          </cell>
          <cell r="J40">
            <v>0</v>
          </cell>
          <cell r="K40">
            <v>422.77689761100004</v>
          </cell>
          <cell r="L40">
            <v>17.280992834999999</v>
          </cell>
        </row>
        <row r="41">
          <cell r="C41" t="str">
            <v>West Bengal</v>
          </cell>
          <cell r="D41">
            <v>243.248030441</v>
          </cell>
          <cell r="E41">
            <v>714.64344096100001</v>
          </cell>
          <cell r="F41">
            <v>4083.503505221935</v>
          </cell>
          <cell r="G41">
            <v>0</v>
          </cell>
          <cell r="H41">
            <v>9.6484323360000008</v>
          </cell>
          <cell r="I41">
            <v>0</v>
          </cell>
          <cell r="J41">
            <v>0</v>
          </cell>
          <cell r="K41">
            <v>5051.0434089599348</v>
          </cell>
          <cell r="L41">
            <v>11.211111695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86" t="s">
        <v>0</v>
      </c>
      <c r="B1" s="88" t="s">
        <v>1</v>
      </c>
      <c r="C1" s="96" t="s">
        <v>141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8"/>
    </row>
    <row r="2" spans="1:63" s="1" customFormat="1" ht="15.75" customHeight="1" thickBot="1" x14ac:dyDescent="0.4">
      <c r="A2" s="87"/>
      <c r="B2" s="89"/>
      <c r="C2" s="96" t="s">
        <v>2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/>
      <c r="W2" s="96" t="s">
        <v>3</v>
      </c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8"/>
      <c r="AQ2" s="96" t="s">
        <v>4</v>
      </c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8"/>
      <c r="BK2" s="102" t="s">
        <v>5</v>
      </c>
    </row>
    <row r="3" spans="1:63" s="2" customFormat="1" ht="15.75" customHeight="1" thickBot="1" x14ac:dyDescent="0.4">
      <c r="A3" s="87"/>
      <c r="B3" s="89"/>
      <c r="C3" s="90" t="s">
        <v>6</v>
      </c>
      <c r="D3" s="91"/>
      <c r="E3" s="91"/>
      <c r="F3" s="91"/>
      <c r="G3" s="91"/>
      <c r="H3" s="91"/>
      <c r="I3" s="91"/>
      <c r="J3" s="91"/>
      <c r="K3" s="91"/>
      <c r="L3" s="92"/>
      <c r="M3" s="90" t="s">
        <v>7</v>
      </c>
      <c r="N3" s="91"/>
      <c r="O3" s="91"/>
      <c r="P3" s="91"/>
      <c r="Q3" s="91"/>
      <c r="R3" s="91"/>
      <c r="S3" s="91"/>
      <c r="T3" s="91"/>
      <c r="U3" s="91"/>
      <c r="V3" s="92"/>
      <c r="W3" s="90" t="s">
        <v>6</v>
      </c>
      <c r="X3" s="91"/>
      <c r="Y3" s="91"/>
      <c r="Z3" s="91"/>
      <c r="AA3" s="91"/>
      <c r="AB3" s="91"/>
      <c r="AC3" s="91"/>
      <c r="AD3" s="91"/>
      <c r="AE3" s="91"/>
      <c r="AF3" s="92"/>
      <c r="AG3" s="90" t="s">
        <v>7</v>
      </c>
      <c r="AH3" s="91"/>
      <c r="AI3" s="91"/>
      <c r="AJ3" s="91"/>
      <c r="AK3" s="91"/>
      <c r="AL3" s="91"/>
      <c r="AM3" s="91"/>
      <c r="AN3" s="91"/>
      <c r="AO3" s="91"/>
      <c r="AP3" s="92"/>
      <c r="AQ3" s="90" t="s">
        <v>6</v>
      </c>
      <c r="AR3" s="91"/>
      <c r="AS3" s="91"/>
      <c r="AT3" s="91"/>
      <c r="AU3" s="91"/>
      <c r="AV3" s="91"/>
      <c r="AW3" s="91"/>
      <c r="AX3" s="91"/>
      <c r="AY3" s="91"/>
      <c r="AZ3" s="92"/>
      <c r="BA3" s="90" t="s">
        <v>7</v>
      </c>
      <c r="BB3" s="91"/>
      <c r="BC3" s="91"/>
      <c r="BD3" s="91"/>
      <c r="BE3" s="91"/>
      <c r="BF3" s="91"/>
      <c r="BG3" s="91"/>
      <c r="BH3" s="91"/>
      <c r="BI3" s="91"/>
      <c r="BJ3" s="92"/>
      <c r="BK3" s="103"/>
    </row>
    <row r="4" spans="1:63" s="2" customFormat="1" ht="15" customHeight="1" x14ac:dyDescent="0.35">
      <c r="A4" s="87"/>
      <c r="B4" s="89"/>
      <c r="C4" s="99" t="s">
        <v>8</v>
      </c>
      <c r="D4" s="100"/>
      <c r="E4" s="100"/>
      <c r="F4" s="100"/>
      <c r="G4" s="101"/>
      <c r="H4" s="93" t="s">
        <v>9</v>
      </c>
      <c r="I4" s="94"/>
      <c r="J4" s="94"/>
      <c r="K4" s="94"/>
      <c r="L4" s="95"/>
      <c r="M4" s="99" t="s">
        <v>8</v>
      </c>
      <c r="N4" s="100"/>
      <c r="O4" s="100"/>
      <c r="P4" s="100"/>
      <c r="Q4" s="101"/>
      <c r="R4" s="93" t="s">
        <v>9</v>
      </c>
      <c r="S4" s="94"/>
      <c r="T4" s="94"/>
      <c r="U4" s="94"/>
      <c r="V4" s="95"/>
      <c r="W4" s="99" t="s">
        <v>8</v>
      </c>
      <c r="X4" s="100"/>
      <c r="Y4" s="100"/>
      <c r="Z4" s="100"/>
      <c r="AA4" s="101"/>
      <c r="AB4" s="93" t="s">
        <v>9</v>
      </c>
      <c r="AC4" s="94"/>
      <c r="AD4" s="94"/>
      <c r="AE4" s="94"/>
      <c r="AF4" s="95"/>
      <c r="AG4" s="99" t="s">
        <v>8</v>
      </c>
      <c r="AH4" s="100"/>
      <c r="AI4" s="100"/>
      <c r="AJ4" s="100"/>
      <c r="AK4" s="101"/>
      <c r="AL4" s="93" t="s">
        <v>9</v>
      </c>
      <c r="AM4" s="94"/>
      <c r="AN4" s="94"/>
      <c r="AO4" s="94"/>
      <c r="AP4" s="95"/>
      <c r="AQ4" s="99" t="s">
        <v>8</v>
      </c>
      <c r="AR4" s="100"/>
      <c r="AS4" s="100"/>
      <c r="AT4" s="100"/>
      <c r="AU4" s="101"/>
      <c r="AV4" s="93" t="s">
        <v>9</v>
      </c>
      <c r="AW4" s="94"/>
      <c r="AX4" s="94"/>
      <c r="AY4" s="94"/>
      <c r="AZ4" s="95"/>
      <c r="BA4" s="99" t="s">
        <v>8</v>
      </c>
      <c r="BB4" s="100"/>
      <c r="BC4" s="100"/>
      <c r="BD4" s="100"/>
      <c r="BE4" s="101"/>
      <c r="BF4" s="93" t="s">
        <v>9</v>
      </c>
      <c r="BG4" s="94"/>
      <c r="BH4" s="94"/>
      <c r="BI4" s="94"/>
      <c r="BJ4" s="95"/>
      <c r="BK4" s="103"/>
    </row>
    <row r="5" spans="1:63" s="2" customFormat="1" ht="15" customHeight="1" x14ac:dyDescent="0.35">
      <c r="A5" s="87"/>
      <c r="B5" s="89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4"/>
    </row>
    <row r="6" spans="1:63" ht="13" x14ac:dyDescent="0.3">
      <c r="A6" s="10" t="s">
        <v>10</v>
      </c>
      <c r="B6" s="39" t="s">
        <v>11</v>
      </c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7"/>
    </row>
    <row r="7" spans="1:63" ht="14.5" x14ac:dyDescent="0.35">
      <c r="A7" s="10" t="s">
        <v>12</v>
      </c>
      <c r="B7" s="40" t="s">
        <v>13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7"/>
    </row>
    <row r="8" spans="1:63" ht="14.5" x14ac:dyDescent="0.35">
      <c r="A8" s="10"/>
      <c r="B8" s="41" t="s">
        <v>14</v>
      </c>
      <c r="C8" s="11">
        <v>0</v>
      </c>
      <c r="D8" s="11">
        <v>327.48021249999999</v>
      </c>
      <c r="E8" s="11">
        <v>0</v>
      </c>
      <c r="F8" s="11">
        <v>0</v>
      </c>
      <c r="G8" s="11">
        <v>0</v>
      </c>
      <c r="H8" s="11">
        <v>35.929658744000001</v>
      </c>
      <c r="I8" s="11">
        <v>16717.503232126001</v>
      </c>
      <c r="J8" s="11">
        <v>2005.0577748369999</v>
      </c>
      <c r="K8" s="11">
        <v>0</v>
      </c>
      <c r="L8" s="11">
        <v>192.37478191599999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14.428695927</v>
      </c>
      <c r="S8" s="11">
        <v>1037.0434835850001</v>
      </c>
      <c r="T8" s="11">
        <v>10.213274302</v>
      </c>
      <c r="U8" s="11">
        <v>0</v>
      </c>
      <c r="V8" s="11">
        <v>19.396151320000001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3.0675566550000002</v>
      </c>
      <c r="AC8" s="11">
        <v>39.840753323000001</v>
      </c>
      <c r="AD8" s="11">
        <v>0</v>
      </c>
      <c r="AE8" s="11">
        <v>0</v>
      </c>
      <c r="AF8" s="11">
        <v>167.627308027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0.16035861300000001</v>
      </c>
      <c r="AM8" s="11">
        <v>0</v>
      </c>
      <c r="AN8" s="11">
        <v>0</v>
      </c>
      <c r="AO8" s="11">
        <v>0</v>
      </c>
      <c r="AP8" s="11">
        <v>3.9215993550000001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51.269218414000001</v>
      </c>
      <c r="AW8" s="11">
        <v>1395.495814268</v>
      </c>
      <c r="AX8" s="11">
        <v>0</v>
      </c>
      <c r="AY8" s="11">
        <v>0</v>
      </c>
      <c r="AZ8" s="11">
        <v>225.78778067799999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17.845607036000001</v>
      </c>
      <c r="BG8" s="11">
        <v>11.199791309</v>
      </c>
      <c r="BH8" s="11">
        <v>3.0206508940000001</v>
      </c>
      <c r="BI8" s="11">
        <v>0</v>
      </c>
      <c r="BJ8" s="11">
        <v>28.531607715</v>
      </c>
      <c r="BK8" s="12">
        <f>SUM(C8:BJ8)</f>
        <v>22307.195311544005</v>
      </c>
    </row>
    <row r="9" spans="1:63" ht="14.5" x14ac:dyDescent="0.35">
      <c r="A9" s="10"/>
      <c r="B9" s="41" t="s">
        <v>15</v>
      </c>
      <c r="C9" s="11">
        <v>0</v>
      </c>
      <c r="D9" s="11">
        <v>311.01920439000003</v>
      </c>
      <c r="E9" s="11">
        <v>0</v>
      </c>
      <c r="F9" s="11">
        <v>0</v>
      </c>
      <c r="G9" s="11">
        <v>0</v>
      </c>
      <c r="H9" s="11">
        <v>20.189775657999999</v>
      </c>
      <c r="I9" s="11">
        <v>2845.745863998</v>
      </c>
      <c r="J9" s="11">
        <v>992.13104664299999</v>
      </c>
      <c r="K9" s="11">
        <v>0</v>
      </c>
      <c r="L9" s="11">
        <v>143.40801926099999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8.70747772</v>
      </c>
      <c r="S9" s="11">
        <v>121.398923039</v>
      </c>
      <c r="T9" s="11">
        <v>0.35507472200000001</v>
      </c>
      <c r="U9" s="11">
        <v>0</v>
      </c>
      <c r="V9" s="11">
        <v>52.425031525999998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8.0939157999999997E-2</v>
      </c>
      <c r="AC9" s="11">
        <v>8.8008177100000005</v>
      </c>
      <c r="AD9" s="11">
        <v>0</v>
      </c>
      <c r="AE9" s="11">
        <v>0</v>
      </c>
      <c r="AF9" s="11">
        <v>37.160818874999997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0.56967404899999996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13.190579787000001</v>
      </c>
      <c r="AW9" s="11">
        <v>193.67932787199999</v>
      </c>
      <c r="AX9" s="11">
        <v>5.2004936000000002E-2</v>
      </c>
      <c r="AY9" s="11">
        <v>0</v>
      </c>
      <c r="AZ9" s="11">
        <v>60.851479101999999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6.5019425630000001</v>
      </c>
      <c r="BG9" s="11">
        <v>0.49515023200000002</v>
      </c>
      <c r="BH9" s="11">
        <v>1.9968973919999999</v>
      </c>
      <c r="BI9" s="11">
        <v>0</v>
      </c>
      <c r="BJ9" s="11">
        <v>11.587138016000001</v>
      </c>
      <c r="BK9" s="12">
        <f>SUM(C9:BJ9)</f>
        <v>4830.3471866489981</v>
      </c>
    </row>
    <row r="10" spans="1:63" ht="14.5" x14ac:dyDescent="0.35">
      <c r="A10" s="10"/>
      <c r="B10" s="41" t="s">
        <v>16</v>
      </c>
      <c r="C10" s="11">
        <v>0</v>
      </c>
      <c r="D10" s="11">
        <v>3.6618360820000002</v>
      </c>
      <c r="E10" s="11">
        <v>0</v>
      </c>
      <c r="F10" s="11">
        <v>0</v>
      </c>
      <c r="G10" s="11">
        <v>0</v>
      </c>
      <c r="H10" s="11">
        <v>2.100584531</v>
      </c>
      <c r="I10" s="11">
        <v>2646.1966591390001</v>
      </c>
      <c r="J10" s="11">
        <v>4.2105959459999998</v>
      </c>
      <c r="K10" s="11">
        <v>0</v>
      </c>
      <c r="L10" s="11">
        <v>25.52004969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1.091450907</v>
      </c>
      <c r="S10" s="11">
        <v>177.19780682199999</v>
      </c>
      <c r="T10" s="11">
        <v>0</v>
      </c>
      <c r="U10" s="11">
        <v>0</v>
      </c>
      <c r="V10" s="11">
        <v>1.32627625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0.116533923</v>
      </c>
      <c r="AC10" s="11">
        <v>0.239368836</v>
      </c>
      <c r="AD10" s="11">
        <v>0</v>
      </c>
      <c r="AE10" s="11">
        <v>0</v>
      </c>
      <c r="AF10" s="11">
        <v>137.028815014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2.7863117E-2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7.6435026290000003</v>
      </c>
      <c r="AW10" s="11">
        <v>544.28517255300005</v>
      </c>
      <c r="AX10" s="11">
        <v>0</v>
      </c>
      <c r="AY10" s="11">
        <v>0</v>
      </c>
      <c r="AZ10" s="11">
        <v>48.685280186999996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2.8302048690000001</v>
      </c>
      <c r="BG10" s="11">
        <v>0.89704483999999995</v>
      </c>
      <c r="BH10" s="11">
        <v>2.8853350259999999</v>
      </c>
      <c r="BI10" s="11">
        <v>0</v>
      </c>
      <c r="BJ10" s="11">
        <v>5.5250045620000003</v>
      </c>
      <c r="BK10" s="12">
        <f>SUM(C10:BJ10)</f>
        <v>3611.4693849230002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642.16125297200006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58.220018932999999</v>
      </c>
      <c r="I11" s="13">
        <f t="shared" si="0"/>
        <v>22209.445755263001</v>
      </c>
      <c r="J11" s="13">
        <f t="shared" si="0"/>
        <v>3001.3994174260001</v>
      </c>
      <c r="K11" s="13">
        <f t="shared" si="0"/>
        <v>0</v>
      </c>
      <c r="L11" s="14">
        <f t="shared" si="0"/>
        <v>361.30285086700002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24.227624553999998</v>
      </c>
      <c r="S11" s="13">
        <f t="shared" si="0"/>
        <v>1335.6402134460002</v>
      </c>
      <c r="T11" s="13">
        <f t="shared" si="0"/>
        <v>10.568349024</v>
      </c>
      <c r="U11" s="13">
        <f t="shared" si="0"/>
        <v>0</v>
      </c>
      <c r="V11" s="14">
        <f t="shared" si="0"/>
        <v>73.147459096000006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3.2650297360000002</v>
      </c>
      <c r="AC11" s="13">
        <f t="shared" si="0"/>
        <v>48.880939869000002</v>
      </c>
      <c r="AD11" s="13">
        <f t="shared" si="0"/>
        <v>0</v>
      </c>
      <c r="AE11" s="13">
        <f t="shared" si="0"/>
        <v>0</v>
      </c>
      <c r="AF11" s="14">
        <f t="shared" si="0"/>
        <v>341.81694191600002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0.18822173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4.4912734040000002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72.103300829999995</v>
      </c>
      <c r="AW11" s="13">
        <f t="shared" si="0"/>
        <v>2133.4603146929999</v>
      </c>
      <c r="AX11" s="13">
        <f t="shared" si="0"/>
        <v>5.2004936000000002E-2</v>
      </c>
      <c r="AY11" s="13">
        <f t="shared" si="0"/>
        <v>0</v>
      </c>
      <c r="AZ11" s="14">
        <f t="shared" si="0"/>
        <v>335.32453996699996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27.177754468</v>
      </c>
      <c r="BG11" s="13">
        <f t="shared" si="0"/>
        <v>12.591986381</v>
      </c>
      <c r="BH11" s="13">
        <f t="shared" si="0"/>
        <v>7.9028833120000002</v>
      </c>
      <c r="BI11" s="13">
        <f t="shared" si="0"/>
        <v>0</v>
      </c>
      <c r="BJ11" s="14">
        <f>SUM(BJ8:BJ10)</f>
        <v>45.643750293000004</v>
      </c>
      <c r="BK11" s="16">
        <f>SUM(BK8:BK10)</f>
        <v>30749.011883116003</v>
      </c>
    </row>
    <row r="12" spans="1:63" ht="13" x14ac:dyDescent="0.3">
      <c r="A12" s="10" t="s">
        <v>18</v>
      </c>
      <c r="B12" s="43" t="s">
        <v>19</v>
      </c>
      <c r="C12" s="78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9"/>
    </row>
    <row r="13" spans="1:63" ht="13" x14ac:dyDescent="0.3">
      <c r="A13" s="10"/>
      <c r="B13" s="63" t="s">
        <v>135</v>
      </c>
      <c r="C13" s="11">
        <v>0</v>
      </c>
      <c r="D13" s="11">
        <v>1.079315902</v>
      </c>
      <c r="E13" s="11">
        <v>0</v>
      </c>
      <c r="F13" s="11">
        <v>0</v>
      </c>
      <c r="G13" s="11">
        <v>0</v>
      </c>
      <c r="H13" s="11">
        <v>7.4932927280000001</v>
      </c>
      <c r="I13" s="11">
        <v>15.154922577000001</v>
      </c>
      <c r="J13" s="11">
        <v>0</v>
      </c>
      <c r="K13" s="11">
        <v>0</v>
      </c>
      <c r="L13" s="11">
        <v>19.405210845999999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1.780102718</v>
      </c>
      <c r="S13" s="11">
        <v>0</v>
      </c>
      <c r="T13" s="11">
        <v>0</v>
      </c>
      <c r="U13" s="11">
        <v>0</v>
      </c>
      <c r="V13" s="11">
        <v>1.5669536879999999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20.909384815999999</v>
      </c>
      <c r="AW13" s="11">
        <v>43.221058939000002</v>
      </c>
      <c r="AX13" s="11">
        <v>0</v>
      </c>
      <c r="AY13" s="11">
        <v>0</v>
      </c>
      <c r="AZ13" s="11">
        <v>116.546289137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3.5030460149999998</v>
      </c>
      <c r="BG13" s="11">
        <v>2.4820816749999999</v>
      </c>
      <c r="BH13" s="11">
        <v>0</v>
      </c>
      <c r="BI13" s="11">
        <v>0</v>
      </c>
      <c r="BJ13" s="11">
        <v>8.4225301839999993</v>
      </c>
      <c r="BK13" s="12">
        <f>SUM(C13:BJ13)</f>
        <v>241.56418922500001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1.079315902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7.4932927280000001</v>
      </c>
      <c r="I14" s="13">
        <f t="shared" si="1"/>
        <v>15.154922577000001</v>
      </c>
      <c r="J14" s="13">
        <f t="shared" si="1"/>
        <v>0</v>
      </c>
      <c r="K14" s="13">
        <f t="shared" si="1"/>
        <v>0</v>
      </c>
      <c r="L14" s="14">
        <f t="shared" si="1"/>
        <v>19.405210845999999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1.780102718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1.5669536879999999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20.909384815999999</v>
      </c>
      <c r="AW14" s="13">
        <f t="shared" si="1"/>
        <v>43.221058939000002</v>
      </c>
      <c r="AX14" s="13">
        <f t="shared" si="1"/>
        <v>0</v>
      </c>
      <c r="AY14" s="13">
        <f t="shared" si="1"/>
        <v>0</v>
      </c>
      <c r="AZ14" s="17">
        <f t="shared" si="1"/>
        <v>116.546289137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3.5030460149999998</v>
      </c>
      <c r="BG14" s="13">
        <f t="shared" si="1"/>
        <v>2.4820816749999999</v>
      </c>
      <c r="BH14" s="13">
        <f t="shared" si="1"/>
        <v>0</v>
      </c>
      <c r="BI14" s="13">
        <f t="shared" si="1"/>
        <v>0</v>
      </c>
      <c r="BJ14" s="14">
        <f>SUM(BJ13)</f>
        <v>8.4225301839999993</v>
      </c>
      <c r="BK14" s="16">
        <f>SUM(BK13)</f>
        <v>241.56418922500001</v>
      </c>
    </row>
    <row r="15" spans="1:63" ht="13" x14ac:dyDescent="0.3">
      <c r="A15" s="10" t="s">
        <v>22</v>
      </c>
      <c r="B15" s="43" t="s">
        <v>23</v>
      </c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10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2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2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8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9"/>
    </row>
    <row r="25" spans="1:63" ht="13" x14ac:dyDescent="0.3">
      <c r="A25" s="10"/>
      <c r="B25" s="48" t="s">
        <v>33</v>
      </c>
      <c r="C25" s="11">
        <v>0</v>
      </c>
      <c r="D25" s="11">
        <v>2.2911226010000001</v>
      </c>
      <c r="E25" s="11">
        <v>0</v>
      </c>
      <c r="F25" s="11">
        <v>0</v>
      </c>
      <c r="G25" s="11">
        <v>0</v>
      </c>
      <c r="H25" s="11">
        <v>4.0668132789999998</v>
      </c>
      <c r="I25" s="11">
        <v>10.795756061000001</v>
      </c>
      <c r="J25" s="11">
        <v>0</v>
      </c>
      <c r="K25" s="11">
        <v>0</v>
      </c>
      <c r="L25" s="11">
        <v>9.0179422509999991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1.0199975139999999</v>
      </c>
      <c r="S25" s="11">
        <v>0</v>
      </c>
      <c r="T25" s="11">
        <v>0</v>
      </c>
      <c r="U25" s="11">
        <v>0</v>
      </c>
      <c r="V25" s="11">
        <v>0.45578545300000001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3.128726436</v>
      </c>
      <c r="AC25" s="11">
        <v>0.399667783</v>
      </c>
      <c r="AD25" s="11">
        <v>0</v>
      </c>
      <c r="AE25" s="11">
        <v>0</v>
      </c>
      <c r="AF25" s="11">
        <v>12.236363298000001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0.16413820400000001</v>
      </c>
      <c r="AM25" s="11">
        <v>0</v>
      </c>
      <c r="AN25" s="11">
        <v>0</v>
      </c>
      <c r="AO25" s="11">
        <v>0</v>
      </c>
      <c r="AP25" s="11">
        <v>9.4236763000000001E-2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20.131782939000001</v>
      </c>
      <c r="AW25" s="11">
        <v>16.705672039</v>
      </c>
      <c r="AX25" s="11">
        <v>0</v>
      </c>
      <c r="AY25" s="11">
        <v>0</v>
      </c>
      <c r="AZ25" s="11">
        <v>59.905711799000002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4.0308723439999996</v>
      </c>
      <c r="BG25" s="11">
        <v>12.925930728000001</v>
      </c>
      <c r="BH25" s="11">
        <v>0</v>
      </c>
      <c r="BI25" s="11">
        <v>0</v>
      </c>
      <c r="BJ25" s="11">
        <v>5.5607676929999998</v>
      </c>
      <c r="BK25" s="12">
        <f t="shared" ref="BK25:BK36" si="5">SUM(C25:BJ25)</f>
        <v>162.931287185</v>
      </c>
    </row>
    <row r="26" spans="1:63" ht="13" x14ac:dyDescent="0.3">
      <c r="A26" s="10"/>
      <c r="B26" s="48" t="s">
        <v>34</v>
      </c>
      <c r="C26" s="11">
        <v>0</v>
      </c>
      <c r="D26" s="11">
        <v>0.97355283000000004</v>
      </c>
      <c r="E26" s="11">
        <v>0</v>
      </c>
      <c r="F26" s="11">
        <v>0</v>
      </c>
      <c r="G26" s="11">
        <v>0</v>
      </c>
      <c r="H26" s="11">
        <v>0.30437766999999999</v>
      </c>
      <c r="I26" s="11">
        <v>11.276973441999999</v>
      </c>
      <c r="J26" s="11">
        <v>0</v>
      </c>
      <c r="K26" s="11">
        <v>0</v>
      </c>
      <c r="L26" s="11">
        <v>0.47575236799999998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0.216541962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4.7723239150000003</v>
      </c>
      <c r="AC26" s="11">
        <v>4.9546350000000003E-2</v>
      </c>
      <c r="AD26" s="11">
        <v>0</v>
      </c>
      <c r="AE26" s="11">
        <v>0</v>
      </c>
      <c r="AF26" s="11">
        <v>3.9078442579999999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0.34832248500000002</v>
      </c>
      <c r="AM26" s="11">
        <v>0</v>
      </c>
      <c r="AN26" s="11">
        <v>0</v>
      </c>
      <c r="AO26" s="11">
        <v>0</v>
      </c>
      <c r="AP26" s="11">
        <v>2.3485856999999999E-2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3.188992303</v>
      </c>
      <c r="AW26" s="11">
        <v>13.663230292</v>
      </c>
      <c r="AX26" s="11">
        <v>0</v>
      </c>
      <c r="AY26" s="11">
        <v>0</v>
      </c>
      <c r="AZ26" s="11">
        <v>4.6750580169999996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2.4079860960000001</v>
      </c>
      <c r="BG26" s="11">
        <v>0.33167416999999999</v>
      </c>
      <c r="BH26" s="11">
        <v>0</v>
      </c>
      <c r="BI26" s="11">
        <v>0</v>
      </c>
      <c r="BJ26" s="11">
        <v>1.6294834920000001</v>
      </c>
      <c r="BK26" s="12">
        <f t="shared" si="5"/>
        <v>48.245145506999997</v>
      </c>
    </row>
    <row r="27" spans="1:63" ht="13" x14ac:dyDescent="0.3">
      <c r="A27" s="10"/>
      <c r="B27" s="48" t="s">
        <v>35</v>
      </c>
      <c r="C27" s="11">
        <v>0</v>
      </c>
      <c r="D27" s="11">
        <v>1.1234896780000001</v>
      </c>
      <c r="E27" s="11">
        <v>0</v>
      </c>
      <c r="F27" s="11">
        <v>0</v>
      </c>
      <c r="G27" s="11">
        <v>0</v>
      </c>
      <c r="H27" s="11">
        <v>6.6692785580000002</v>
      </c>
      <c r="I27" s="11">
        <v>38.992646671999999</v>
      </c>
      <c r="J27" s="11">
        <v>0.54508397900000005</v>
      </c>
      <c r="K27" s="11">
        <v>0</v>
      </c>
      <c r="L27" s="11">
        <v>109.787390335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2.3536778059999999</v>
      </c>
      <c r="S27" s="11">
        <v>64.502699586000006</v>
      </c>
      <c r="T27" s="11">
        <v>0</v>
      </c>
      <c r="U27" s="11">
        <v>0</v>
      </c>
      <c r="V27" s="11">
        <v>10.067364412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5.4552696999999997E-2</v>
      </c>
      <c r="AC27" s="11">
        <v>0</v>
      </c>
      <c r="AD27" s="11">
        <v>0</v>
      </c>
      <c r="AE27" s="11">
        <v>0</v>
      </c>
      <c r="AF27" s="11">
        <v>0.93732694900000002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0.105589374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17.154838489999999</v>
      </c>
      <c r="AW27" s="11">
        <v>200.90282853900001</v>
      </c>
      <c r="AX27" s="11">
        <v>0</v>
      </c>
      <c r="AY27" s="11">
        <v>0</v>
      </c>
      <c r="AZ27" s="11">
        <v>266.69043254299999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4.1880418119999998</v>
      </c>
      <c r="BG27" s="11">
        <v>6.198620139</v>
      </c>
      <c r="BH27" s="11">
        <v>0.292054431</v>
      </c>
      <c r="BI27" s="11">
        <v>0</v>
      </c>
      <c r="BJ27" s="11">
        <v>5.5681964419999996</v>
      </c>
      <c r="BK27" s="12">
        <f t="shared" si="5"/>
        <v>736.13411244200017</v>
      </c>
    </row>
    <row r="28" spans="1:63" ht="13" x14ac:dyDescent="0.3">
      <c r="A28" s="10"/>
      <c r="B28" s="48" t="s">
        <v>36</v>
      </c>
      <c r="C28" s="11">
        <v>0</v>
      </c>
      <c r="D28" s="11">
        <v>2.725884808</v>
      </c>
      <c r="E28" s="11">
        <v>0</v>
      </c>
      <c r="F28" s="11">
        <v>0</v>
      </c>
      <c r="G28" s="11">
        <v>0</v>
      </c>
      <c r="H28" s="11">
        <v>3.6238970699999999</v>
      </c>
      <c r="I28" s="11">
        <v>35.015904845000001</v>
      </c>
      <c r="J28" s="11">
        <v>0</v>
      </c>
      <c r="K28" s="11">
        <v>0</v>
      </c>
      <c r="L28" s="11">
        <v>8.7243170840000008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1.1909580449999999</v>
      </c>
      <c r="S28" s="11">
        <v>0</v>
      </c>
      <c r="T28" s="11">
        <v>0</v>
      </c>
      <c r="U28" s="11">
        <v>0</v>
      </c>
      <c r="V28" s="11">
        <v>1.077307241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1.7167659989999999</v>
      </c>
      <c r="AC28" s="11">
        <v>0.14936086600000001</v>
      </c>
      <c r="AD28" s="11">
        <v>0</v>
      </c>
      <c r="AE28" s="11">
        <v>0</v>
      </c>
      <c r="AF28" s="11">
        <v>63.9262984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4.0944625999999998E-2</v>
      </c>
      <c r="AM28" s="11">
        <v>0</v>
      </c>
      <c r="AN28" s="11">
        <v>0</v>
      </c>
      <c r="AO28" s="11">
        <v>0</v>
      </c>
      <c r="AP28" s="11">
        <v>3.2199982619999998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6.3255232699999997</v>
      </c>
      <c r="AW28" s="11">
        <v>9.9452612469999995</v>
      </c>
      <c r="AX28" s="11">
        <v>0</v>
      </c>
      <c r="AY28" s="11">
        <v>0</v>
      </c>
      <c r="AZ28" s="11">
        <v>37.348694147000003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1.0119091650000001</v>
      </c>
      <c r="BG28" s="11">
        <v>7.1975184999999997E-2</v>
      </c>
      <c r="BH28" s="11">
        <v>0</v>
      </c>
      <c r="BI28" s="11">
        <v>0</v>
      </c>
      <c r="BJ28" s="11">
        <v>1.6932563220000001</v>
      </c>
      <c r="BK28" s="12">
        <f t="shared" si="5"/>
        <v>177.80825658200001</v>
      </c>
    </row>
    <row r="29" spans="1:63" ht="13" x14ac:dyDescent="0.3">
      <c r="A29" s="10"/>
      <c r="B29" s="48" t="s">
        <v>37</v>
      </c>
      <c r="C29" s="11">
        <v>0</v>
      </c>
      <c r="D29" s="11">
        <v>1.1159287550000001</v>
      </c>
      <c r="E29" s="11">
        <v>0</v>
      </c>
      <c r="F29" s="11">
        <v>0</v>
      </c>
      <c r="G29" s="11">
        <v>0</v>
      </c>
      <c r="H29" s="11">
        <v>4.2750650050000001</v>
      </c>
      <c r="I29" s="11">
        <v>60.169126484000003</v>
      </c>
      <c r="J29" s="11">
        <v>0</v>
      </c>
      <c r="K29" s="11">
        <v>0</v>
      </c>
      <c r="L29" s="11">
        <v>34.176728668000003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2.0564541959999998</v>
      </c>
      <c r="S29" s="11">
        <v>6.477386417</v>
      </c>
      <c r="T29" s="11">
        <v>0</v>
      </c>
      <c r="U29" s="11">
        <v>0</v>
      </c>
      <c r="V29" s="11">
        <v>6.2589405869999997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2.3380373999999999E-2</v>
      </c>
      <c r="AC29" s="11">
        <v>0</v>
      </c>
      <c r="AD29" s="11">
        <v>0</v>
      </c>
      <c r="AE29" s="11">
        <v>0</v>
      </c>
      <c r="AF29" s="11">
        <v>5.8616420000000002E-2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7.0079294E-2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10.695660478000001</v>
      </c>
      <c r="AW29" s="11">
        <v>173.11072978199999</v>
      </c>
      <c r="AX29" s="11">
        <v>0</v>
      </c>
      <c r="AY29" s="11">
        <v>0</v>
      </c>
      <c r="AZ29" s="11">
        <v>277.45447662599997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2.8037390910000002</v>
      </c>
      <c r="BG29" s="11">
        <v>50.479506209999997</v>
      </c>
      <c r="BH29" s="11">
        <v>7.8280836000000006E-2</v>
      </c>
      <c r="BI29" s="11">
        <v>0</v>
      </c>
      <c r="BJ29" s="11">
        <v>23.374905562999999</v>
      </c>
      <c r="BK29" s="12">
        <f t="shared" si="5"/>
        <v>652.67900478599995</v>
      </c>
    </row>
    <row r="30" spans="1:63" ht="13" x14ac:dyDescent="0.3">
      <c r="A30" s="10"/>
      <c r="B30" s="49" t="s">
        <v>38</v>
      </c>
      <c r="C30" s="11">
        <v>0</v>
      </c>
      <c r="D30" s="11">
        <v>0.63002156300000001</v>
      </c>
      <c r="E30" s="11">
        <v>0</v>
      </c>
      <c r="F30" s="11">
        <v>0</v>
      </c>
      <c r="G30" s="11">
        <v>0</v>
      </c>
      <c r="H30" s="11">
        <v>1.243048001</v>
      </c>
      <c r="I30" s="11">
        <v>901.78780206399995</v>
      </c>
      <c r="J30" s="11">
        <v>0</v>
      </c>
      <c r="K30" s="11">
        <v>0</v>
      </c>
      <c r="L30" s="11">
        <v>153.01328487000001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0.215979116</v>
      </c>
      <c r="S30" s="11">
        <v>0</v>
      </c>
      <c r="T30" s="11">
        <v>0</v>
      </c>
      <c r="U30" s="11">
        <v>0</v>
      </c>
      <c r="V30" s="11">
        <v>4.0991602440000001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2.421173461</v>
      </c>
      <c r="AC30" s="11">
        <v>33.836268453999999</v>
      </c>
      <c r="AD30" s="11">
        <v>0</v>
      </c>
      <c r="AE30" s="11">
        <v>0</v>
      </c>
      <c r="AF30" s="11">
        <v>605.44195228399997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0.26840814800000001</v>
      </c>
      <c r="AM30" s="11">
        <v>0.31294467599999998</v>
      </c>
      <c r="AN30" s="11">
        <v>0</v>
      </c>
      <c r="AO30" s="11">
        <v>0</v>
      </c>
      <c r="AP30" s="11">
        <v>22.404850716999999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0.94245607499999995</v>
      </c>
      <c r="AW30" s="11">
        <v>46.550748427000002</v>
      </c>
      <c r="AX30" s="11">
        <v>0</v>
      </c>
      <c r="AY30" s="11">
        <v>0</v>
      </c>
      <c r="AZ30" s="11">
        <v>115.953964359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0.32622637500000001</v>
      </c>
      <c r="BG30" s="11">
        <v>4.8761074950000003</v>
      </c>
      <c r="BH30" s="11">
        <v>0</v>
      </c>
      <c r="BI30" s="11">
        <v>0</v>
      </c>
      <c r="BJ30" s="11">
        <v>2.9063425299999999</v>
      </c>
      <c r="BK30" s="12">
        <f t="shared" si="5"/>
        <v>1897.2307388589998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0.45523120700000003</v>
      </c>
      <c r="I31" s="11">
        <v>4.9870948100000003</v>
      </c>
      <c r="J31" s="11">
        <v>0</v>
      </c>
      <c r="K31" s="11">
        <v>0</v>
      </c>
      <c r="L31" s="11">
        <v>4.1817806989999999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0.16196681900000001</v>
      </c>
      <c r="S31" s="11">
        <v>0</v>
      </c>
      <c r="T31" s="11">
        <v>0</v>
      </c>
      <c r="U31" s="11">
        <v>0</v>
      </c>
      <c r="V31" s="11">
        <v>0.101637014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0.71413020000000005</v>
      </c>
      <c r="AC31" s="11">
        <v>11.236370339</v>
      </c>
      <c r="AD31" s="11">
        <v>0</v>
      </c>
      <c r="AE31" s="11">
        <v>0</v>
      </c>
      <c r="AF31" s="11">
        <v>131.99318257300001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8.9691714000000006E-2</v>
      </c>
      <c r="AM31" s="11">
        <v>0</v>
      </c>
      <c r="AN31" s="11">
        <v>0</v>
      </c>
      <c r="AO31" s="11">
        <v>0</v>
      </c>
      <c r="AP31" s="11">
        <v>2.7247470819999999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0.323187265</v>
      </c>
      <c r="AW31" s="11">
        <v>2.4167136789999999</v>
      </c>
      <c r="AX31" s="11">
        <v>0</v>
      </c>
      <c r="AY31" s="11">
        <v>0</v>
      </c>
      <c r="AZ31" s="11">
        <v>37.120427116999998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2.9554071000000001E-2</v>
      </c>
      <c r="BG31" s="11">
        <v>0</v>
      </c>
      <c r="BH31" s="11">
        <v>6.4498159999999997E-3</v>
      </c>
      <c r="BI31" s="11">
        <v>0</v>
      </c>
      <c r="BJ31" s="11">
        <v>1.079812279</v>
      </c>
      <c r="BK31" s="12">
        <f t="shared" si="5"/>
        <v>197.62197668400003</v>
      </c>
    </row>
    <row r="32" spans="1:63" ht="13" x14ac:dyDescent="0.3">
      <c r="A32" s="10"/>
      <c r="B32" s="49" t="s">
        <v>40</v>
      </c>
      <c r="C32" s="11">
        <v>0</v>
      </c>
      <c r="D32" s="11">
        <v>3.4668538980000001</v>
      </c>
      <c r="E32" s="11">
        <v>0</v>
      </c>
      <c r="F32" s="11">
        <v>0</v>
      </c>
      <c r="G32" s="11">
        <v>0</v>
      </c>
      <c r="H32" s="11">
        <v>4.7748940949999996</v>
      </c>
      <c r="I32" s="11">
        <v>3628.9324217349999</v>
      </c>
      <c r="J32" s="11">
        <v>0</v>
      </c>
      <c r="K32" s="11">
        <v>0</v>
      </c>
      <c r="L32" s="11">
        <v>270.91768508299998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1.4493550070000001</v>
      </c>
      <c r="S32" s="11">
        <v>70.232748244000007</v>
      </c>
      <c r="T32" s="11">
        <v>0.52164453</v>
      </c>
      <c r="U32" s="11">
        <v>0</v>
      </c>
      <c r="V32" s="11">
        <v>23.763077984999999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0.15782420799999999</v>
      </c>
      <c r="AC32" s="11">
        <v>0</v>
      </c>
      <c r="AD32" s="11">
        <v>0</v>
      </c>
      <c r="AE32" s="11">
        <v>0</v>
      </c>
      <c r="AF32" s="11">
        <v>3.6813873799999999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6.3382450000000002E-3</v>
      </c>
      <c r="AM32" s="11">
        <v>0</v>
      </c>
      <c r="AN32" s="11">
        <v>0</v>
      </c>
      <c r="AO32" s="11">
        <v>0</v>
      </c>
      <c r="AP32" s="11">
        <v>5.3266852000000003E-2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4.8278930068608297</v>
      </c>
      <c r="AW32" s="11">
        <v>177.65380058599999</v>
      </c>
      <c r="AX32" s="11">
        <v>0</v>
      </c>
      <c r="AY32" s="11">
        <v>0</v>
      </c>
      <c r="AZ32" s="11">
        <v>467.52841307400001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2.2530391399999998</v>
      </c>
      <c r="BG32" s="11">
        <v>3.1955490430000002</v>
      </c>
      <c r="BH32" s="11">
        <v>1.03685231</v>
      </c>
      <c r="BI32" s="11">
        <v>0</v>
      </c>
      <c r="BJ32" s="11">
        <v>13.561836367</v>
      </c>
      <c r="BK32" s="12">
        <f t="shared" si="5"/>
        <v>4678.01488078886</v>
      </c>
    </row>
    <row r="33" spans="1:63" ht="13" x14ac:dyDescent="0.3">
      <c r="A33" s="10"/>
      <c r="B33" s="48" t="s">
        <v>41</v>
      </c>
      <c r="C33" s="11">
        <v>0</v>
      </c>
      <c r="D33" s="11">
        <v>16.947992733</v>
      </c>
      <c r="E33" s="11">
        <v>0</v>
      </c>
      <c r="F33" s="11">
        <v>0</v>
      </c>
      <c r="G33" s="11">
        <v>0</v>
      </c>
      <c r="H33" s="11">
        <v>6.598650235</v>
      </c>
      <c r="I33" s="11">
        <v>233.99236273400001</v>
      </c>
      <c r="J33" s="11">
        <v>3.7504067330000002</v>
      </c>
      <c r="K33" s="11">
        <v>0</v>
      </c>
      <c r="L33" s="11">
        <v>26.856830007999999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3.2049601089999999</v>
      </c>
      <c r="S33" s="11">
        <v>2.6179958999999999E-2</v>
      </c>
      <c r="T33" s="11">
        <v>19.892779862000001</v>
      </c>
      <c r="U33" s="11">
        <v>0</v>
      </c>
      <c r="V33" s="11">
        <v>4.6762952469999997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0.69618691700000002</v>
      </c>
      <c r="AC33" s="11">
        <v>0.17596477599999999</v>
      </c>
      <c r="AD33" s="11">
        <v>0</v>
      </c>
      <c r="AE33" s="11">
        <v>0</v>
      </c>
      <c r="AF33" s="11">
        <v>84.364711045000007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2.4142475E-2</v>
      </c>
      <c r="AM33" s="11">
        <v>0</v>
      </c>
      <c r="AN33" s="11">
        <v>0</v>
      </c>
      <c r="AO33" s="11">
        <v>0</v>
      </c>
      <c r="AP33" s="11">
        <v>2.4901095999999998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31.571021061</v>
      </c>
      <c r="AW33" s="11">
        <v>45.158122745</v>
      </c>
      <c r="AX33" s="11">
        <v>0</v>
      </c>
      <c r="AY33" s="11">
        <v>0</v>
      </c>
      <c r="AZ33" s="11">
        <v>193.44315866100001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12.309449695</v>
      </c>
      <c r="BG33" s="11">
        <v>18.948713733000002</v>
      </c>
      <c r="BH33" s="11">
        <v>8.8393544550000005</v>
      </c>
      <c r="BI33" s="11">
        <v>0</v>
      </c>
      <c r="BJ33" s="11">
        <v>47.203458574999999</v>
      </c>
      <c r="BK33" s="12">
        <f t="shared" si="5"/>
        <v>761.17085135800005</v>
      </c>
    </row>
    <row r="34" spans="1:63" ht="13" x14ac:dyDescent="0.3">
      <c r="A34" s="10"/>
      <c r="B34" s="48" t="s">
        <v>42</v>
      </c>
      <c r="C34" s="11">
        <v>0</v>
      </c>
      <c r="D34" s="11">
        <v>4.9815430789999997</v>
      </c>
      <c r="E34" s="11">
        <v>0</v>
      </c>
      <c r="F34" s="11">
        <v>0</v>
      </c>
      <c r="G34" s="11">
        <v>0</v>
      </c>
      <c r="H34" s="11">
        <v>22.561563709000001</v>
      </c>
      <c r="I34" s="11">
        <v>3173.5009351130002</v>
      </c>
      <c r="J34" s="11">
        <v>1.508715662</v>
      </c>
      <c r="K34" s="11">
        <v>0</v>
      </c>
      <c r="L34" s="11">
        <v>1280.837005976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5.5320413190000002</v>
      </c>
      <c r="S34" s="11">
        <v>131.542350344</v>
      </c>
      <c r="T34" s="11">
        <v>0</v>
      </c>
      <c r="U34" s="11">
        <v>0</v>
      </c>
      <c r="V34" s="11">
        <v>50.561358591000001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0.73284954599999996</v>
      </c>
      <c r="AC34" s="11">
        <v>6.7808659020000004</v>
      </c>
      <c r="AD34" s="11">
        <v>0</v>
      </c>
      <c r="AE34" s="11">
        <v>0</v>
      </c>
      <c r="AF34" s="11">
        <v>99.708057323000006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4.9122952999999997E-2</v>
      </c>
      <c r="AM34" s="11">
        <v>0</v>
      </c>
      <c r="AN34" s="11">
        <v>0</v>
      </c>
      <c r="AO34" s="11">
        <v>0</v>
      </c>
      <c r="AP34" s="11">
        <v>1.569631701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21.404801915</v>
      </c>
      <c r="AW34" s="11">
        <v>557.41427924499999</v>
      </c>
      <c r="AX34" s="11">
        <v>5.1183478439999996</v>
      </c>
      <c r="AY34" s="11">
        <v>0</v>
      </c>
      <c r="AZ34" s="11">
        <v>829.17785360300002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3.9526216139999999</v>
      </c>
      <c r="BG34" s="11">
        <v>10.589787968</v>
      </c>
      <c r="BH34" s="11">
        <v>0</v>
      </c>
      <c r="BI34" s="11">
        <v>0</v>
      </c>
      <c r="BJ34" s="11">
        <v>18.788300983999999</v>
      </c>
      <c r="BK34" s="12">
        <f t="shared" si="5"/>
        <v>6226.3120343909977</v>
      </c>
    </row>
    <row r="35" spans="1:63" ht="13" x14ac:dyDescent="0.3">
      <c r="A35" s="10"/>
      <c r="B35" s="48" t="s">
        <v>43</v>
      </c>
      <c r="C35" s="11">
        <v>0</v>
      </c>
      <c r="D35" s="11">
        <v>50.245342516999997</v>
      </c>
      <c r="E35" s="11">
        <v>0</v>
      </c>
      <c r="F35" s="11">
        <v>0</v>
      </c>
      <c r="G35" s="11">
        <v>0</v>
      </c>
      <c r="H35" s="11">
        <v>14.408738666</v>
      </c>
      <c r="I35" s="11">
        <v>3571.9806271040002</v>
      </c>
      <c r="J35" s="11">
        <v>19.420549123000001</v>
      </c>
      <c r="K35" s="11">
        <v>0</v>
      </c>
      <c r="L35" s="11">
        <v>427.96388349400002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5.1819267660000001</v>
      </c>
      <c r="S35" s="11">
        <v>46.916231402000001</v>
      </c>
      <c r="T35" s="11">
        <v>0</v>
      </c>
      <c r="U35" s="11">
        <v>0</v>
      </c>
      <c r="V35" s="11">
        <v>7.0030863920000002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1.1125981490000001</v>
      </c>
      <c r="AC35" s="11">
        <v>1.8479717999999999E-2</v>
      </c>
      <c r="AD35" s="11">
        <v>0</v>
      </c>
      <c r="AE35" s="11">
        <v>0</v>
      </c>
      <c r="AF35" s="11">
        <v>19.442506615999999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5.7190809000000002E-2</v>
      </c>
      <c r="AM35" s="11">
        <v>0</v>
      </c>
      <c r="AN35" s="11">
        <v>0</v>
      </c>
      <c r="AO35" s="11">
        <v>0</v>
      </c>
      <c r="AP35" s="11">
        <v>0.83709224299999996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23.918674895999999</v>
      </c>
      <c r="AW35" s="11">
        <v>102.562681553</v>
      </c>
      <c r="AX35" s="11">
        <v>2.783324087</v>
      </c>
      <c r="AY35" s="11">
        <v>0</v>
      </c>
      <c r="AZ35" s="11">
        <v>213.07991649600001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7.6918545219999999</v>
      </c>
      <c r="BG35" s="11">
        <v>4.5843145200000004</v>
      </c>
      <c r="BH35" s="11">
        <v>0</v>
      </c>
      <c r="BI35" s="11">
        <v>0</v>
      </c>
      <c r="BJ35" s="11">
        <v>12.876429834</v>
      </c>
      <c r="BK35" s="12">
        <f t="shared" si="5"/>
        <v>4532.0854489070016</v>
      </c>
    </row>
    <row r="36" spans="1:63" ht="13" x14ac:dyDescent="0.3">
      <c r="A36" s="10"/>
      <c r="B36" s="48" t="s">
        <v>44</v>
      </c>
      <c r="C36" s="11">
        <v>0</v>
      </c>
      <c r="D36" s="11">
        <v>2.1445373189999999</v>
      </c>
      <c r="E36" s="11">
        <v>0</v>
      </c>
      <c r="F36" s="11">
        <v>0</v>
      </c>
      <c r="G36" s="11">
        <v>0</v>
      </c>
      <c r="H36" s="11">
        <v>12.872738590999999</v>
      </c>
      <c r="I36" s="11">
        <v>1431.2931325239999</v>
      </c>
      <c r="J36" s="11">
        <v>737.21173329400006</v>
      </c>
      <c r="K36" s="11">
        <v>0</v>
      </c>
      <c r="L36" s="11">
        <v>62.926298197999998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6.0048862109999996</v>
      </c>
      <c r="S36" s="11">
        <v>16.827016018999998</v>
      </c>
      <c r="T36" s="11">
        <v>8.5812869099999993</v>
      </c>
      <c r="U36" s="11">
        <v>0</v>
      </c>
      <c r="V36" s="11">
        <v>10.435400751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0.58837700599999998</v>
      </c>
      <c r="AC36" s="11">
        <v>2.2746900499999998</v>
      </c>
      <c r="AD36" s="11">
        <v>0</v>
      </c>
      <c r="AE36" s="11">
        <v>0</v>
      </c>
      <c r="AF36" s="11">
        <v>34.835031192999999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1.6776387E-2</v>
      </c>
      <c r="AM36" s="11">
        <v>0</v>
      </c>
      <c r="AN36" s="11">
        <v>0</v>
      </c>
      <c r="AO36" s="11">
        <v>0</v>
      </c>
      <c r="AP36" s="11">
        <v>0.80485137200000001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27.694202896</v>
      </c>
      <c r="AW36" s="11">
        <v>314.727125382</v>
      </c>
      <c r="AX36" s="11">
        <v>6.7973455000000002E-2</v>
      </c>
      <c r="AY36" s="11">
        <v>0</v>
      </c>
      <c r="AZ36" s="11">
        <v>190.19109694400001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12.571933786000001</v>
      </c>
      <c r="BG36" s="11">
        <v>5.8318249660000001</v>
      </c>
      <c r="BH36" s="11">
        <v>2.5506339800000002</v>
      </c>
      <c r="BI36" s="11">
        <v>0</v>
      </c>
      <c r="BJ36" s="11">
        <v>37.909468191000002</v>
      </c>
      <c r="BK36" s="12">
        <f t="shared" si="5"/>
        <v>2918.3610154250005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86.646269780999987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81.854296086000005</v>
      </c>
      <c r="I37" s="13">
        <f t="shared" si="6"/>
        <v>13102.724783588001</v>
      </c>
      <c r="J37" s="13">
        <f t="shared" si="6"/>
        <v>762.4364887910001</v>
      </c>
      <c r="K37" s="13">
        <f t="shared" si="6"/>
        <v>0</v>
      </c>
      <c r="L37" s="14">
        <f t="shared" si="6"/>
        <v>2388.8788990339999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28.588744869999999</v>
      </c>
      <c r="S37" s="13">
        <f t="shared" si="6"/>
        <v>336.52461197100001</v>
      </c>
      <c r="T37" s="13">
        <f t="shared" si="6"/>
        <v>28.995711302</v>
      </c>
      <c r="U37" s="13">
        <f t="shared" si="6"/>
        <v>0</v>
      </c>
      <c r="V37" s="14">
        <f t="shared" si="6"/>
        <v>118.499413917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16.118888908000002</v>
      </c>
      <c r="AC37" s="13">
        <f t="shared" si="6"/>
        <v>54.921214238000005</v>
      </c>
      <c r="AD37" s="13">
        <f t="shared" si="6"/>
        <v>0</v>
      </c>
      <c r="AE37" s="13">
        <f t="shared" si="6"/>
        <v>0</v>
      </c>
      <c r="AF37" s="14">
        <f t="shared" si="6"/>
        <v>1060.5332777390001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1.0650760460000002</v>
      </c>
      <c r="AM37" s="13">
        <f t="shared" si="6"/>
        <v>0.31294467599999998</v>
      </c>
      <c r="AN37" s="13">
        <f t="shared" si="6"/>
        <v>0</v>
      </c>
      <c r="AO37" s="13">
        <f t="shared" si="6"/>
        <v>0</v>
      </c>
      <c r="AP37" s="14">
        <f t="shared" si="6"/>
        <v>34.397939117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168.17903459486084</v>
      </c>
      <c r="AW37" s="13">
        <f t="shared" si="6"/>
        <v>1660.811193516</v>
      </c>
      <c r="AX37" s="13">
        <f t="shared" si="6"/>
        <v>7.9696453859999989</v>
      </c>
      <c r="AY37" s="13">
        <f t="shared" si="6"/>
        <v>0</v>
      </c>
      <c r="AZ37" s="17">
        <f t="shared" si="6"/>
        <v>2692.569203386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53.577227710999999</v>
      </c>
      <c r="BG37" s="13">
        <f t="shared" si="6"/>
        <v>118.034004157</v>
      </c>
      <c r="BH37" s="13">
        <f t="shared" si="6"/>
        <v>12.803625828000001</v>
      </c>
      <c r="BI37" s="13">
        <f t="shared" si="6"/>
        <v>0</v>
      </c>
      <c r="BJ37" s="14">
        <f>SUM(BJ25:BJ36)</f>
        <v>172.15225827200001</v>
      </c>
      <c r="BK37" s="23">
        <f>SUM(BK25:BK36)</f>
        <v>22988.594752914862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729.88683865500002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147.56760774700001</v>
      </c>
      <c r="I38" s="13">
        <f t="shared" si="7"/>
        <v>35327.325461428001</v>
      </c>
      <c r="J38" s="13">
        <f t="shared" si="7"/>
        <v>3763.8359062170002</v>
      </c>
      <c r="K38" s="13">
        <f t="shared" si="7"/>
        <v>0</v>
      </c>
      <c r="L38" s="13">
        <f t="shared" si="7"/>
        <v>2769.5869607469999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54.596472141999996</v>
      </c>
      <c r="S38" s="13">
        <f t="shared" si="7"/>
        <v>1672.1648254170002</v>
      </c>
      <c r="T38" s="13">
        <f t="shared" si="7"/>
        <v>39.564060326000003</v>
      </c>
      <c r="U38" s="13">
        <f t="shared" si="7"/>
        <v>0</v>
      </c>
      <c r="V38" s="13">
        <f t="shared" si="7"/>
        <v>193.21382670100002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19.383918644000001</v>
      </c>
      <c r="AC38" s="13">
        <f t="shared" si="7"/>
        <v>103.80215410700001</v>
      </c>
      <c r="AD38" s="13">
        <f t="shared" si="7"/>
        <v>0</v>
      </c>
      <c r="AE38" s="13">
        <f t="shared" si="7"/>
        <v>0</v>
      </c>
      <c r="AF38" s="13">
        <f t="shared" si="7"/>
        <v>1402.3502196550003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1.2532977760000001</v>
      </c>
      <c r="AM38" s="13">
        <f t="shared" si="7"/>
        <v>0.31294467599999998</v>
      </c>
      <c r="AN38" s="13">
        <f t="shared" si="7"/>
        <v>0</v>
      </c>
      <c r="AO38" s="13">
        <f t="shared" si="7"/>
        <v>0</v>
      </c>
      <c r="AP38" s="13">
        <f t="shared" si="7"/>
        <v>38.889212520999997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261.19172024086083</v>
      </c>
      <c r="AW38" s="13">
        <f t="shared" si="7"/>
        <v>3837.4925671479996</v>
      </c>
      <c r="AX38" s="13">
        <f t="shared" si="7"/>
        <v>8.0216503219999993</v>
      </c>
      <c r="AY38" s="13">
        <f t="shared" si="7"/>
        <v>0</v>
      </c>
      <c r="AZ38" s="24">
        <f t="shared" si="7"/>
        <v>3144.4400324899998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84.258028194000005</v>
      </c>
      <c r="BG38" s="13">
        <f t="shared" si="7"/>
        <v>133.10807221300001</v>
      </c>
      <c r="BH38" s="13">
        <f t="shared" si="7"/>
        <v>20.706509140000001</v>
      </c>
      <c r="BI38" s="13">
        <f t="shared" si="7"/>
        <v>0</v>
      </c>
      <c r="BJ38" s="13">
        <f>BJ37+BJ23+BJ20+BJ17+BJ14+BJ11</f>
        <v>226.21853874900003</v>
      </c>
      <c r="BK38" s="16">
        <f>BK37+BK23+BK20+BK17+BK14+BK11</f>
        <v>53979.17082525586</v>
      </c>
    </row>
    <row r="39" spans="1:63" ht="3.75" customHeight="1" x14ac:dyDescent="0.3">
      <c r="A39" s="10"/>
      <c r="B39" s="51"/>
      <c r="C39" s="78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9"/>
    </row>
    <row r="40" spans="1:63" ht="13" x14ac:dyDescent="0.3">
      <c r="A40" s="10" t="s">
        <v>47</v>
      </c>
      <c r="B40" s="39" t="s">
        <v>48</v>
      </c>
      <c r="C40" s="78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9"/>
    </row>
    <row r="41" spans="1:63" s="5" customFormat="1" ht="13" x14ac:dyDescent="0.3">
      <c r="A41" s="10" t="s">
        <v>12</v>
      </c>
      <c r="B41" s="43" t="s">
        <v>49</v>
      </c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3"/>
    </row>
    <row r="42" spans="1:63" s="5" customFormat="1" ht="13" x14ac:dyDescent="0.3">
      <c r="A42" s="10"/>
      <c r="B42" s="64" t="s">
        <v>50</v>
      </c>
      <c r="C42" s="26">
        <v>0</v>
      </c>
      <c r="D42" s="26">
        <v>2.027765</v>
      </c>
      <c r="E42" s="26">
        <v>0</v>
      </c>
      <c r="F42" s="26">
        <v>0</v>
      </c>
      <c r="G42" s="26">
        <v>0</v>
      </c>
      <c r="H42" s="26">
        <v>5.3288440489999997</v>
      </c>
      <c r="I42" s="26">
        <v>0</v>
      </c>
      <c r="J42" s="26">
        <v>0</v>
      </c>
      <c r="K42" s="26">
        <v>0</v>
      </c>
      <c r="L42" s="26">
        <v>0.78627517800000002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3.0021679909999999</v>
      </c>
      <c r="S42" s="26">
        <v>0</v>
      </c>
      <c r="T42" s="26">
        <v>0</v>
      </c>
      <c r="U42" s="26">
        <v>0</v>
      </c>
      <c r="V42" s="26">
        <v>0.150620013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9.5540205690000004</v>
      </c>
      <c r="AC42" s="26">
        <v>0</v>
      </c>
      <c r="AD42" s="26">
        <v>0</v>
      </c>
      <c r="AE42" s="26">
        <v>0</v>
      </c>
      <c r="AF42" s="26">
        <v>3.1282258760000001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0.83852220899999996</v>
      </c>
      <c r="AM42" s="26">
        <v>0</v>
      </c>
      <c r="AN42" s="26">
        <v>0</v>
      </c>
      <c r="AO42" s="26">
        <v>0</v>
      </c>
      <c r="AP42" s="26">
        <v>9.2777512000000006E-2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160.99367083600001</v>
      </c>
      <c r="AW42" s="26">
        <v>0.670910016</v>
      </c>
      <c r="AX42" s="26">
        <v>0</v>
      </c>
      <c r="AY42" s="26">
        <v>0</v>
      </c>
      <c r="AZ42" s="26">
        <v>6.0067115080000004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58.782070351000002</v>
      </c>
      <c r="BG42" s="26">
        <v>4.9534293E-2</v>
      </c>
      <c r="BH42" s="26">
        <v>0</v>
      </c>
      <c r="BI42" s="26">
        <v>0</v>
      </c>
      <c r="BJ42" s="26">
        <v>0.36058139099999997</v>
      </c>
      <c r="BK42" s="12">
        <f>SUM(C42:BJ42)</f>
        <v>251.77269679199998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8.1096290389999997</v>
      </c>
      <c r="E43" s="26">
        <v>0</v>
      </c>
      <c r="F43" s="26">
        <v>0</v>
      </c>
      <c r="G43" s="26">
        <v>0</v>
      </c>
      <c r="H43" s="26">
        <v>286.85544596099999</v>
      </c>
      <c r="I43" s="26">
        <v>2.1888701E-2</v>
      </c>
      <c r="J43" s="26">
        <v>0</v>
      </c>
      <c r="K43" s="26">
        <v>0</v>
      </c>
      <c r="L43" s="26">
        <v>24.373036466999999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164.81999304999999</v>
      </c>
      <c r="S43" s="26">
        <v>0</v>
      </c>
      <c r="T43" s="26">
        <v>0</v>
      </c>
      <c r="U43" s="26">
        <v>0</v>
      </c>
      <c r="V43" s="26">
        <v>7.8337226370000002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10.266552716</v>
      </c>
      <c r="AC43" s="26">
        <v>0</v>
      </c>
      <c r="AD43" s="26">
        <v>0</v>
      </c>
      <c r="AE43" s="26">
        <v>0</v>
      </c>
      <c r="AF43" s="26">
        <v>2.392849633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0.65472593999999995</v>
      </c>
      <c r="AM43" s="26">
        <v>0</v>
      </c>
      <c r="AN43" s="26">
        <v>0</v>
      </c>
      <c r="AO43" s="26">
        <v>0</v>
      </c>
      <c r="AP43" s="26">
        <v>0.11925625099999999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2386.4871018859999</v>
      </c>
      <c r="AW43" s="26">
        <v>8.3028442420000008</v>
      </c>
      <c r="AX43" s="26">
        <v>0</v>
      </c>
      <c r="AY43" s="26">
        <v>0</v>
      </c>
      <c r="AZ43" s="26">
        <v>376.691955447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827.39232476799998</v>
      </c>
      <c r="BG43" s="26">
        <v>3.3496957439999999</v>
      </c>
      <c r="BH43" s="26">
        <v>0</v>
      </c>
      <c r="BI43" s="26">
        <v>0</v>
      </c>
      <c r="BJ43" s="26">
        <v>98.186040860999995</v>
      </c>
      <c r="BK43" s="12">
        <f>SUM(C43:BJ43)</f>
        <v>4205.8570633429999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10.137394039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292.18429000999998</v>
      </c>
      <c r="I44" s="15">
        <f t="shared" si="8"/>
        <v>2.1888701E-2</v>
      </c>
      <c r="J44" s="15">
        <f t="shared" si="8"/>
        <v>0</v>
      </c>
      <c r="K44" s="15">
        <f t="shared" si="8"/>
        <v>0</v>
      </c>
      <c r="L44" s="15">
        <f t="shared" si="8"/>
        <v>25.159311644999999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167.82216104099999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7.9843426500000003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19.820573285000002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5.5210755090000001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1.4932481489999998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0.21203376299999999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2547.480772722</v>
      </c>
      <c r="AW44" s="15">
        <f t="shared" si="8"/>
        <v>8.9737542580000014</v>
      </c>
      <c r="AX44" s="15">
        <f t="shared" si="8"/>
        <v>0</v>
      </c>
      <c r="AY44" s="15">
        <f t="shared" si="8"/>
        <v>0</v>
      </c>
      <c r="AZ44" s="15">
        <f t="shared" si="8"/>
        <v>382.69866695500002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886.174395119</v>
      </c>
      <c r="BG44" s="15">
        <f t="shared" si="8"/>
        <v>3.3992300369999997</v>
      </c>
      <c r="BH44" s="15">
        <f t="shared" si="8"/>
        <v>0</v>
      </c>
      <c r="BI44" s="15">
        <f t="shared" si="8"/>
        <v>0</v>
      </c>
      <c r="BJ44" s="15">
        <f t="shared" si="8"/>
        <v>98.546622251999992</v>
      </c>
      <c r="BK44" s="15">
        <f>SUM(BK42:BK43)</f>
        <v>4457.6297601349997</v>
      </c>
    </row>
    <row r="45" spans="1:63" ht="13" x14ac:dyDescent="0.3">
      <c r="A45" s="10" t="s">
        <v>18</v>
      </c>
      <c r="B45" s="43" t="s">
        <v>52</v>
      </c>
      <c r="C45" s="78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9"/>
    </row>
    <row r="46" spans="1:63" ht="13" x14ac:dyDescent="0.3">
      <c r="A46" s="10"/>
      <c r="B46" s="48" t="s">
        <v>53</v>
      </c>
      <c r="C46" s="11">
        <v>0</v>
      </c>
      <c r="D46" s="11">
        <v>19.409764673000002</v>
      </c>
      <c r="E46" s="11">
        <v>0</v>
      </c>
      <c r="F46" s="11">
        <v>0</v>
      </c>
      <c r="G46" s="11">
        <v>0</v>
      </c>
      <c r="H46" s="11">
        <v>688.59330129800003</v>
      </c>
      <c r="I46" s="11">
        <v>1017.894185156</v>
      </c>
      <c r="J46" s="11">
        <v>0</v>
      </c>
      <c r="K46" s="11">
        <v>0</v>
      </c>
      <c r="L46" s="11">
        <v>805.57746526899996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254.62090483200001</v>
      </c>
      <c r="S46" s="11">
        <v>1.395795044</v>
      </c>
      <c r="T46" s="11">
        <v>0</v>
      </c>
      <c r="U46" s="11">
        <v>0</v>
      </c>
      <c r="V46" s="11">
        <v>71.907793194000007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19.642838467000001</v>
      </c>
      <c r="AC46" s="11">
        <v>3.6227749070000002</v>
      </c>
      <c r="AD46" s="11">
        <v>0</v>
      </c>
      <c r="AE46" s="11">
        <v>0</v>
      </c>
      <c r="AF46" s="11">
        <v>59.107080658000001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0.93259513999999999</v>
      </c>
      <c r="AM46" s="11">
        <v>0.52244991100000004</v>
      </c>
      <c r="AN46" s="11">
        <v>0</v>
      </c>
      <c r="AO46" s="11">
        <v>0</v>
      </c>
      <c r="AP46" s="11">
        <v>0.87745015199999998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4832.5607951660004</v>
      </c>
      <c r="AW46" s="11">
        <v>419.86087640900001</v>
      </c>
      <c r="AX46" s="11">
        <v>0</v>
      </c>
      <c r="AY46" s="11">
        <v>1.9122452000000002E-2</v>
      </c>
      <c r="AZ46" s="11">
        <v>3679.9772130619999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1595.73247855</v>
      </c>
      <c r="BG46" s="11">
        <v>57.888709953999999</v>
      </c>
      <c r="BH46" s="11">
        <v>0</v>
      </c>
      <c r="BI46" s="11">
        <v>0</v>
      </c>
      <c r="BJ46" s="11">
        <v>403.60161173300003</v>
      </c>
      <c r="BK46" s="12">
        <f t="shared" ref="BK46:BK63" si="9">SUM(C46:BJ46)</f>
        <v>13933.745206027002</v>
      </c>
    </row>
    <row r="47" spans="1:63" ht="13" x14ac:dyDescent="0.3">
      <c r="A47" s="10"/>
      <c r="B47" s="48" t="s">
        <v>54</v>
      </c>
      <c r="C47" s="11">
        <v>0</v>
      </c>
      <c r="D47" s="11">
        <v>1.488541774</v>
      </c>
      <c r="E47" s="11">
        <v>0</v>
      </c>
      <c r="F47" s="11">
        <v>0</v>
      </c>
      <c r="G47" s="11">
        <v>0</v>
      </c>
      <c r="H47" s="11">
        <v>23.330837018</v>
      </c>
      <c r="I47" s="11">
        <v>30.263394019</v>
      </c>
      <c r="J47" s="11">
        <v>0</v>
      </c>
      <c r="K47" s="11">
        <v>0</v>
      </c>
      <c r="L47" s="11">
        <v>18.827458281999998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12.052435635</v>
      </c>
      <c r="S47" s="11">
        <v>6.5634859000000004E-2</v>
      </c>
      <c r="T47" s="11">
        <v>0</v>
      </c>
      <c r="U47" s="11">
        <v>0</v>
      </c>
      <c r="V47" s="11">
        <v>2.4495085240000001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0.54756473900000002</v>
      </c>
      <c r="AC47" s="11">
        <v>0</v>
      </c>
      <c r="AD47" s="11">
        <v>0</v>
      </c>
      <c r="AE47" s="11">
        <v>0</v>
      </c>
      <c r="AF47" s="11">
        <v>3.1037044219999999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2.6181372000000001E-2</v>
      </c>
      <c r="AM47" s="11">
        <v>0</v>
      </c>
      <c r="AN47" s="11">
        <v>0</v>
      </c>
      <c r="AO47" s="11">
        <v>0</v>
      </c>
      <c r="AP47" s="11">
        <v>1.9309696000000001E-2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15.046874781</v>
      </c>
      <c r="AW47" s="11">
        <v>0.74184773299999995</v>
      </c>
      <c r="AX47" s="11">
        <v>0</v>
      </c>
      <c r="AY47" s="11">
        <v>0</v>
      </c>
      <c r="AZ47" s="11">
        <v>22.065688757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4.7233881039999996</v>
      </c>
      <c r="BG47" s="11">
        <v>0.202128683</v>
      </c>
      <c r="BH47" s="11">
        <v>0</v>
      </c>
      <c r="BI47" s="11">
        <v>0</v>
      </c>
      <c r="BJ47" s="11">
        <v>1.9812274400000001</v>
      </c>
      <c r="BK47" s="12">
        <f t="shared" si="9"/>
        <v>136.935725838</v>
      </c>
    </row>
    <row r="48" spans="1:63" ht="13" x14ac:dyDescent="0.3">
      <c r="A48" s="10"/>
      <c r="B48" s="48" t="s">
        <v>55</v>
      </c>
      <c r="C48" s="11">
        <v>0</v>
      </c>
      <c r="D48" s="11">
        <v>1.2336853169999999</v>
      </c>
      <c r="E48" s="11">
        <v>0</v>
      </c>
      <c r="F48" s="11">
        <v>0</v>
      </c>
      <c r="G48" s="11">
        <v>0</v>
      </c>
      <c r="H48" s="11">
        <v>10.820885997</v>
      </c>
      <c r="I48" s="11">
        <v>699.97987565400001</v>
      </c>
      <c r="J48" s="11">
        <v>0</v>
      </c>
      <c r="K48" s="11">
        <v>0</v>
      </c>
      <c r="L48" s="11">
        <v>295.141757982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3.5145881700000001</v>
      </c>
      <c r="S48" s="11">
        <v>23.809340077000002</v>
      </c>
      <c r="T48" s="11">
        <v>0</v>
      </c>
      <c r="U48" s="11">
        <v>0</v>
      </c>
      <c r="V48" s="11">
        <v>8.6724751619999996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0.91855625799999996</v>
      </c>
      <c r="AC48" s="11">
        <v>51.989503702999997</v>
      </c>
      <c r="AD48" s="11">
        <v>0</v>
      </c>
      <c r="AE48" s="11">
        <v>0</v>
      </c>
      <c r="AF48" s="11">
        <v>507.09126187099997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5.9222861000000002E-2</v>
      </c>
      <c r="AM48" s="11">
        <v>0.93464605999999995</v>
      </c>
      <c r="AN48" s="11">
        <v>0</v>
      </c>
      <c r="AO48" s="11">
        <v>0</v>
      </c>
      <c r="AP48" s="11">
        <v>5.5028275989999997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111.007488204</v>
      </c>
      <c r="AW48" s="11">
        <v>95.870574454999996</v>
      </c>
      <c r="AX48" s="11">
        <v>0</v>
      </c>
      <c r="AY48" s="11">
        <v>0</v>
      </c>
      <c r="AZ48" s="11">
        <v>543.83229698900004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57.794019192999997</v>
      </c>
      <c r="BG48" s="11">
        <v>8.9159184499999995</v>
      </c>
      <c r="BH48" s="11">
        <v>0</v>
      </c>
      <c r="BI48" s="11">
        <v>0</v>
      </c>
      <c r="BJ48" s="11">
        <v>62.187737869999999</v>
      </c>
      <c r="BK48" s="12">
        <f t="shared" si="9"/>
        <v>2489.2766618720007</v>
      </c>
    </row>
    <row r="49" spans="1:63" ht="13" x14ac:dyDescent="0.3">
      <c r="A49" s="10"/>
      <c r="B49" s="48" t="s">
        <v>56</v>
      </c>
      <c r="C49" s="11">
        <v>0</v>
      </c>
      <c r="D49" s="11">
        <v>5.3605921370000003</v>
      </c>
      <c r="E49" s="11">
        <v>0</v>
      </c>
      <c r="F49" s="11">
        <v>0</v>
      </c>
      <c r="G49" s="11">
        <v>0</v>
      </c>
      <c r="H49" s="11">
        <v>252.48572219600001</v>
      </c>
      <c r="I49" s="11">
        <v>4.1422015559999998</v>
      </c>
      <c r="J49" s="11">
        <v>0</v>
      </c>
      <c r="K49" s="11">
        <v>0</v>
      </c>
      <c r="L49" s="11">
        <v>156.034047284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116.91368817599999</v>
      </c>
      <c r="S49" s="11">
        <v>9.2660414999999996E-2</v>
      </c>
      <c r="T49" s="11">
        <v>0</v>
      </c>
      <c r="U49" s="11">
        <v>0</v>
      </c>
      <c r="V49" s="11">
        <v>21.300408667999999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17.388733256999998</v>
      </c>
      <c r="AC49" s="11">
        <v>0.20724514299999999</v>
      </c>
      <c r="AD49" s="11">
        <v>0</v>
      </c>
      <c r="AE49" s="11">
        <v>0</v>
      </c>
      <c r="AF49" s="11">
        <v>21.440558093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0.92116624599999997</v>
      </c>
      <c r="AM49" s="11">
        <v>6.1266719999999997E-3</v>
      </c>
      <c r="AN49" s="11">
        <v>0</v>
      </c>
      <c r="AO49" s="11">
        <v>0</v>
      </c>
      <c r="AP49" s="11">
        <v>1.1119696379999999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835.45859504600003</v>
      </c>
      <c r="AW49" s="11">
        <v>49.822714832999999</v>
      </c>
      <c r="AX49" s="11">
        <v>0</v>
      </c>
      <c r="AY49" s="11">
        <v>0</v>
      </c>
      <c r="AZ49" s="11">
        <v>537.51485619100004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320.836187876</v>
      </c>
      <c r="BG49" s="11">
        <v>17.696135692999999</v>
      </c>
      <c r="BH49" s="11">
        <v>0</v>
      </c>
      <c r="BI49" s="11">
        <v>0</v>
      </c>
      <c r="BJ49" s="11">
        <v>75.597121017999996</v>
      </c>
      <c r="BK49" s="12">
        <f t="shared" si="9"/>
        <v>2434.3307301380005</v>
      </c>
    </row>
    <row r="50" spans="1:63" ht="13" x14ac:dyDescent="0.3">
      <c r="A50" s="10"/>
      <c r="B50" s="48" t="s">
        <v>57</v>
      </c>
      <c r="C50" s="11">
        <v>0</v>
      </c>
      <c r="D50" s="11">
        <v>2.793295911</v>
      </c>
      <c r="E50" s="11">
        <v>0</v>
      </c>
      <c r="F50" s="11">
        <v>0</v>
      </c>
      <c r="G50" s="11">
        <v>0</v>
      </c>
      <c r="H50" s="11">
        <v>36.810930777999999</v>
      </c>
      <c r="I50" s="11">
        <v>8.7184528980000007</v>
      </c>
      <c r="J50" s="11">
        <v>13.842002703</v>
      </c>
      <c r="K50" s="11">
        <v>0</v>
      </c>
      <c r="L50" s="11">
        <v>26.235986635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16.984842015000002</v>
      </c>
      <c r="S50" s="11">
        <v>6.4009369999999998E-3</v>
      </c>
      <c r="T50" s="11">
        <v>0</v>
      </c>
      <c r="U50" s="11">
        <v>0</v>
      </c>
      <c r="V50" s="11">
        <v>3.9259122400000002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48.340979609000001</v>
      </c>
      <c r="AC50" s="11">
        <v>1.285552467</v>
      </c>
      <c r="AD50" s="11">
        <v>0</v>
      </c>
      <c r="AE50" s="11">
        <v>0</v>
      </c>
      <c r="AF50" s="11">
        <v>336.98348423700003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2.4293635249999999</v>
      </c>
      <c r="AM50" s="11">
        <v>0</v>
      </c>
      <c r="AN50" s="11">
        <v>0</v>
      </c>
      <c r="AO50" s="11">
        <v>0</v>
      </c>
      <c r="AP50" s="11">
        <v>12.341185955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346.178577475</v>
      </c>
      <c r="AW50" s="11">
        <v>47.055534565999999</v>
      </c>
      <c r="AX50" s="11">
        <v>0</v>
      </c>
      <c r="AY50" s="11">
        <v>0</v>
      </c>
      <c r="AZ50" s="11">
        <v>591.44938540600003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129.24148427</v>
      </c>
      <c r="BG50" s="11">
        <v>14.016069214</v>
      </c>
      <c r="BH50" s="11">
        <v>0</v>
      </c>
      <c r="BI50" s="11">
        <v>0</v>
      </c>
      <c r="BJ50" s="11">
        <v>63.716193011000001</v>
      </c>
      <c r="BK50" s="12">
        <f t="shared" si="9"/>
        <v>1702.3556338520002</v>
      </c>
    </row>
    <row r="51" spans="1:63" ht="13" x14ac:dyDescent="0.3">
      <c r="A51" s="10"/>
      <c r="B51" s="48" t="s">
        <v>58</v>
      </c>
      <c r="C51" s="11">
        <v>0</v>
      </c>
      <c r="D51" s="11">
        <v>2.4162286650000002</v>
      </c>
      <c r="E51" s="11">
        <v>0</v>
      </c>
      <c r="F51" s="11">
        <v>0</v>
      </c>
      <c r="G51" s="11">
        <v>0</v>
      </c>
      <c r="H51" s="11">
        <v>28.000920012000002</v>
      </c>
      <c r="I51" s="11">
        <v>4.6477023180000003</v>
      </c>
      <c r="J51" s="11">
        <v>0</v>
      </c>
      <c r="K51" s="11">
        <v>0</v>
      </c>
      <c r="L51" s="11">
        <v>34.039133284000002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7.3901230130000002</v>
      </c>
      <c r="S51" s="11">
        <v>7.3728730169999999</v>
      </c>
      <c r="T51" s="11">
        <v>0</v>
      </c>
      <c r="U51" s="11">
        <v>0</v>
      </c>
      <c r="V51" s="11">
        <v>13.181802788000001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1.5889281719999999</v>
      </c>
      <c r="AC51" s="11">
        <v>0</v>
      </c>
      <c r="AD51" s="11">
        <v>0</v>
      </c>
      <c r="AE51" s="11">
        <v>0</v>
      </c>
      <c r="AF51" s="11">
        <v>25.77899652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0.29279438699999999</v>
      </c>
      <c r="AM51" s="11">
        <v>0.41383320899999998</v>
      </c>
      <c r="AN51" s="11">
        <v>0</v>
      </c>
      <c r="AO51" s="11">
        <v>0</v>
      </c>
      <c r="AP51" s="11">
        <v>0.36093925799999999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244.79716208299999</v>
      </c>
      <c r="AW51" s="11">
        <v>130.29030582300001</v>
      </c>
      <c r="AX51" s="11">
        <v>0</v>
      </c>
      <c r="AY51" s="11">
        <v>0</v>
      </c>
      <c r="AZ51" s="11">
        <v>858.02283836799995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77.775337668000006</v>
      </c>
      <c r="BG51" s="11">
        <v>7.0822684059999998</v>
      </c>
      <c r="BH51" s="11">
        <v>0</v>
      </c>
      <c r="BI51" s="11">
        <v>0</v>
      </c>
      <c r="BJ51" s="11">
        <v>118.520057475</v>
      </c>
      <c r="BK51" s="12">
        <f t="shared" si="9"/>
        <v>1561.9722444659997</v>
      </c>
    </row>
    <row r="52" spans="1:63" ht="13" x14ac:dyDescent="0.3">
      <c r="A52" s="10"/>
      <c r="B52" s="48" t="s">
        <v>59</v>
      </c>
      <c r="C52" s="11">
        <v>0</v>
      </c>
      <c r="D52" s="11">
        <v>3.37837385</v>
      </c>
      <c r="E52" s="11">
        <v>0</v>
      </c>
      <c r="F52" s="11">
        <v>0</v>
      </c>
      <c r="G52" s="11">
        <v>0</v>
      </c>
      <c r="H52" s="11">
        <v>77.683804881</v>
      </c>
      <c r="I52" s="11">
        <v>38.396168172000003</v>
      </c>
      <c r="J52" s="11">
        <v>0</v>
      </c>
      <c r="K52" s="11">
        <v>0</v>
      </c>
      <c r="L52" s="11">
        <v>37.827729638999998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27.938371536999998</v>
      </c>
      <c r="S52" s="11">
        <v>2.113283472</v>
      </c>
      <c r="T52" s="11">
        <v>0</v>
      </c>
      <c r="U52" s="11">
        <v>0</v>
      </c>
      <c r="V52" s="11">
        <v>6.5160848109999998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81.332182885999998</v>
      </c>
      <c r="AC52" s="11">
        <v>1.879946629</v>
      </c>
      <c r="AD52" s="11">
        <v>0</v>
      </c>
      <c r="AE52" s="11">
        <v>0</v>
      </c>
      <c r="AF52" s="11">
        <v>200.98326554900001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5.5229031949999996</v>
      </c>
      <c r="AM52" s="11">
        <v>1.6802576890000001</v>
      </c>
      <c r="AN52" s="11">
        <v>0</v>
      </c>
      <c r="AO52" s="11">
        <v>0</v>
      </c>
      <c r="AP52" s="11">
        <v>6.4364324350000004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625.203161056</v>
      </c>
      <c r="AW52" s="11">
        <v>94.973587058999996</v>
      </c>
      <c r="AX52" s="11">
        <v>0</v>
      </c>
      <c r="AY52" s="11">
        <v>0</v>
      </c>
      <c r="AZ52" s="11">
        <v>421.95003003900001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181.75912523</v>
      </c>
      <c r="BG52" s="11">
        <v>11.422107092999999</v>
      </c>
      <c r="BH52" s="11">
        <v>0</v>
      </c>
      <c r="BI52" s="11">
        <v>0</v>
      </c>
      <c r="BJ52" s="11">
        <v>40.182837335999999</v>
      </c>
      <c r="BK52" s="12">
        <f t="shared" si="9"/>
        <v>1867.179652558</v>
      </c>
    </row>
    <row r="53" spans="1:63" ht="13" x14ac:dyDescent="0.3">
      <c r="A53" s="10"/>
      <c r="B53" s="48" t="s">
        <v>60</v>
      </c>
      <c r="C53" s="11">
        <v>0</v>
      </c>
      <c r="D53" s="11">
        <v>5.573473173</v>
      </c>
      <c r="E53" s="11">
        <v>0</v>
      </c>
      <c r="F53" s="11">
        <v>0</v>
      </c>
      <c r="G53" s="11">
        <v>0</v>
      </c>
      <c r="H53" s="11">
        <v>88.659175763999997</v>
      </c>
      <c r="I53" s="11">
        <v>118.517138739</v>
      </c>
      <c r="J53" s="11">
        <v>0</v>
      </c>
      <c r="K53" s="11">
        <v>0</v>
      </c>
      <c r="L53" s="11">
        <v>389.55503663100001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32.056015111999997</v>
      </c>
      <c r="S53" s="11">
        <v>5.4664713269999998</v>
      </c>
      <c r="T53" s="11">
        <v>0</v>
      </c>
      <c r="U53" s="11">
        <v>0</v>
      </c>
      <c r="V53" s="11">
        <v>20.484330862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48.767490201999998</v>
      </c>
      <c r="AC53" s="11">
        <v>9.2028696070000002</v>
      </c>
      <c r="AD53" s="11">
        <v>0</v>
      </c>
      <c r="AE53" s="11">
        <v>0</v>
      </c>
      <c r="AF53" s="11">
        <v>328.24154498000001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3.0455348510000002</v>
      </c>
      <c r="AM53" s="11">
        <v>0.51567979900000005</v>
      </c>
      <c r="AN53" s="11">
        <v>0</v>
      </c>
      <c r="AO53" s="11">
        <v>0</v>
      </c>
      <c r="AP53" s="11">
        <v>8.6371709140000004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1158.554111829</v>
      </c>
      <c r="AW53" s="11">
        <v>178.25839622500001</v>
      </c>
      <c r="AX53" s="11">
        <v>0</v>
      </c>
      <c r="AY53" s="11">
        <v>0</v>
      </c>
      <c r="AZ53" s="11">
        <v>1323.308131278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395.288313673</v>
      </c>
      <c r="BG53" s="11">
        <v>22.822310324</v>
      </c>
      <c r="BH53" s="11">
        <v>0</v>
      </c>
      <c r="BI53" s="11">
        <v>0</v>
      </c>
      <c r="BJ53" s="11">
        <v>192.14162150300001</v>
      </c>
      <c r="BK53" s="12">
        <f t="shared" si="9"/>
        <v>4329.0948167930001</v>
      </c>
    </row>
    <row r="54" spans="1:63" ht="13" x14ac:dyDescent="0.3">
      <c r="A54" s="10"/>
      <c r="B54" s="48" t="s">
        <v>61</v>
      </c>
      <c r="C54" s="11">
        <v>0</v>
      </c>
      <c r="D54" s="11">
        <v>2.4134267739999999</v>
      </c>
      <c r="E54" s="11">
        <v>0</v>
      </c>
      <c r="F54" s="11">
        <v>0</v>
      </c>
      <c r="G54" s="11">
        <v>0</v>
      </c>
      <c r="H54" s="11">
        <v>32.102016229</v>
      </c>
      <c r="I54" s="11">
        <v>2.8753238579999998</v>
      </c>
      <c r="J54" s="11">
        <v>0</v>
      </c>
      <c r="K54" s="11">
        <v>0</v>
      </c>
      <c r="L54" s="11">
        <v>20.357923876000001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11.273536137000001</v>
      </c>
      <c r="S54" s="11">
        <v>0.44649459499999999</v>
      </c>
      <c r="T54" s="11">
        <v>0</v>
      </c>
      <c r="U54" s="11">
        <v>0</v>
      </c>
      <c r="V54" s="11">
        <v>3.7544124299999999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1.1496914389999999</v>
      </c>
      <c r="AC54" s="11">
        <v>0</v>
      </c>
      <c r="AD54" s="11">
        <v>0</v>
      </c>
      <c r="AE54" s="11">
        <v>0</v>
      </c>
      <c r="AF54" s="11">
        <v>1.923656254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3.0657747999999999E-2</v>
      </c>
      <c r="AM54" s="11">
        <v>0</v>
      </c>
      <c r="AN54" s="11">
        <v>0</v>
      </c>
      <c r="AO54" s="11">
        <v>0</v>
      </c>
      <c r="AP54" s="11">
        <v>0.232473175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405.65707131599999</v>
      </c>
      <c r="AW54" s="11">
        <v>36.411691892</v>
      </c>
      <c r="AX54" s="11">
        <v>0</v>
      </c>
      <c r="AY54" s="11">
        <v>0</v>
      </c>
      <c r="AZ54" s="11">
        <v>408.38091705400001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162.18207774800001</v>
      </c>
      <c r="BG54" s="11">
        <v>1.89593748</v>
      </c>
      <c r="BH54" s="11">
        <v>0</v>
      </c>
      <c r="BI54" s="11">
        <v>0</v>
      </c>
      <c r="BJ54" s="11">
        <v>48.409853527999999</v>
      </c>
      <c r="BK54" s="12">
        <f t="shared" si="9"/>
        <v>1139.4971615329998</v>
      </c>
    </row>
    <row r="55" spans="1:63" ht="13" x14ac:dyDescent="0.3">
      <c r="A55" s="10"/>
      <c r="B55" s="52" t="s">
        <v>62</v>
      </c>
      <c r="C55" s="11">
        <v>0</v>
      </c>
      <c r="D55" s="11">
        <v>2.9399367079999998</v>
      </c>
      <c r="E55" s="11">
        <v>0</v>
      </c>
      <c r="F55" s="11">
        <v>0</v>
      </c>
      <c r="G55" s="11">
        <v>0</v>
      </c>
      <c r="H55" s="11">
        <v>12.02207589</v>
      </c>
      <c r="I55" s="11">
        <v>4.8489563489999998</v>
      </c>
      <c r="J55" s="11">
        <v>0</v>
      </c>
      <c r="K55" s="11">
        <v>0</v>
      </c>
      <c r="L55" s="11">
        <v>16.842514944000001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7.7217679659999998</v>
      </c>
      <c r="S55" s="11">
        <v>9.300918952</v>
      </c>
      <c r="T55" s="11">
        <v>0</v>
      </c>
      <c r="U55" s="11">
        <v>0</v>
      </c>
      <c r="V55" s="11">
        <v>3.8128730239999999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13.744960161</v>
      </c>
      <c r="AC55" s="11">
        <v>10.307025757</v>
      </c>
      <c r="AD55" s="11">
        <v>0</v>
      </c>
      <c r="AE55" s="11">
        <v>0</v>
      </c>
      <c r="AF55" s="11">
        <v>652.12571618899995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1.1733848920000001</v>
      </c>
      <c r="AM55" s="11">
        <v>5.6779051349999996</v>
      </c>
      <c r="AN55" s="11">
        <v>0</v>
      </c>
      <c r="AO55" s="11">
        <v>0</v>
      </c>
      <c r="AP55" s="11">
        <v>27.458260967000001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156.355371112</v>
      </c>
      <c r="AW55" s="11">
        <v>88.695247812999995</v>
      </c>
      <c r="AX55" s="11">
        <v>4.5426457000000003E-2</v>
      </c>
      <c r="AY55" s="11">
        <v>0</v>
      </c>
      <c r="AZ55" s="11">
        <v>816.04576080799995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92.637992452000006</v>
      </c>
      <c r="BG55" s="11">
        <v>14.56764669</v>
      </c>
      <c r="BH55" s="11">
        <v>0.20258261599999999</v>
      </c>
      <c r="BI55" s="11">
        <v>0</v>
      </c>
      <c r="BJ55" s="11">
        <v>210.77885698321333</v>
      </c>
      <c r="BK55" s="12">
        <f t="shared" si="9"/>
        <v>2147.3051818652129</v>
      </c>
    </row>
    <row r="56" spans="1:63" ht="13" x14ac:dyDescent="0.3">
      <c r="A56" s="10"/>
      <c r="B56" s="53" t="s">
        <v>63</v>
      </c>
      <c r="C56" s="11">
        <v>0</v>
      </c>
      <c r="D56" s="11">
        <v>7.7538070589999997</v>
      </c>
      <c r="E56" s="11">
        <v>0</v>
      </c>
      <c r="F56" s="11">
        <v>0</v>
      </c>
      <c r="G56" s="11">
        <v>0</v>
      </c>
      <c r="H56" s="11">
        <v>213.71055562500001</v>
      </c>
      <c r="I56" s="11">
        <v>26.044591154999999</v>
      </c>
      <c r="J56" s="11">
        <v>0</v>
      </c>
      <c r="K56" s="11">
        <v>0</v>
      </c>
      <c r="L56" s="11">
        <v>111.020750873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53.625996487999998</v>
      </c>
      <c r="S56" s="11">
        <v>0</v>
      </c>
      <c r="T56" s="11">
        <v>0</v>
      </c>
      <c r="U56" s="11">
        <v>0</v>
      </c>
      <c r="V56" s="11">
        <v>15.905614543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119.194488996</v>
      </c>
      <c r="AC56" s="11">
        <v>2.3861836479999998</v>
      </c>
      <c r="AD56" s="11">
        <v>0</v>
      </c>
      <c r="AE56" s="11">
        <v>0</v>
      </c>
      <c r="AF56" s="11">
        <v>220.23199471000001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10.110256494</v>
      </c>
      <c r="AM56" s="11">
        <v>1.4407327729999999</v>
      </c>
      <c r="AN56" s="11">
        <v>0</v>
      </c>
      <c r="AO56" s="11">
        <v>0</v>
      </c>
      <c r="AP56" s="11">
        <v>11.803372661999999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2226.7327020399998</v>
      </c>
      <c r="AW56" s="11">
        <v>134.58766193899999</v>
      </c>
      <c r="AX56" s="11">
        <v>0</v>
      </c>
      <c r="AY56" s="11">
        <v>0</v>
      </c>
      <c r="AZ56" s="11">
        <v>1328.267147515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462.71350141200003</v>
      </c>
      <c r="BG56" s="11">
        <v>41.881766814000002</v>
      </c>
      <c r="BH56" s="11">
        <v>0.20117544000000001</v>
      </c>
      <c r="BI56" s="11">
        <v>0</v>
      </c>
      <c r="BJ56" s="11">
        <v>140.07195822</v>
      </c>
      <c r="BK56" s="12">
        <f t="shared" si="9"/>
        <v>5127.6842584060005</v>
      </c>
    </row>
    <row r="57" spans="1:63" ht="13" x14ac:dyDescent="0.3">
      <c r="A57" s="10"/>
      <c r="B57" s="48" t="s">
        <v>64</v>
      </c>
      <c r="C57" s="11">
        <v>0</v>
      </c>
      <c r="D57" s="11">
        <v>22.564990888000001</v>
      </c>
      <c r="E57" s="11">
        <v>0</v>
      </c>
      <c r="F57" s="11">
        <v>0</v>
      </c>
      <c r="G57" s="11">
        <v>0</v>
      </c>
      <c r="H57" s="11">
        <v>2076.945529094</v>
      </c>
      <c r="I57" s="11">
        <v>79.491891656000007</v>
      </c>
      <c r="J57" s="11">
        <v>0</v>
      </c>
      <c r="K57" s="11">
        <v>0</v>
      </c>
      <c r="L57" s="11">
        <v>780.52672206299997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1176.980406632</v>
      </c>
      <c r="S57" s="11">
        <v>9.0180143929999996</v>
      </c>
      <c r="T57" s="11">
        <v>0</v>
      </c>
      <c r="U57" s="11">
        <v>0</v>
      </c>
      <c r="V57" s="11">
        <v>167.000024486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45.267874329000001</v>
      </c>
      <c r="AC57" s="11">
        <v>3.750738686</v>
      </c>
      <c r="AD57" s="11">
        <v>0</v>
      </c>
      <c r="AE57" s="11">
        <v>0</v>
      </c>
      <c r="AF57" s="11">
        <v>126.172725298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8.8877203770000008</v>
      </c>
      <c r="AM57" s="11">
        <v>0.20572506099999999</v>
      </c>
      <c r="AN57" s="11">
        <v>0</v>
      </c>
      <c r="AO57" s="11">
        <v>0</v>
      </c>
      <c r="AP57" s="11">
        <v>8.3507634060000004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6223.8625608319999</v>
      </c>
      <c r="AW57" s="11">
        <v>208.792257595</v>
      </c>
      <c r="AX57" s="11">
        <v>0</v>
      </c>
      <c r="AY57" s="11">
        <v>0</v>
      </c>
      <c r="AZ57" s="11">
        <v>2673.4531212739998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2726.1547449159998</v>
      </c>
      <c r="BG57" s="11">
        <v>36.682526627000001</v>
      </c>
      <c r="BH57" s="11">
        <v>0</v>
      </c>
      <c r="BI57" s="11">
        <v>0</v>
      </c>
      <c r="BJ57" s="11">
        <v>514.45021848800002</v>
      </c>
      <c r="BK57" s="12">
        <f t="shared" si="9"/>
        <v>16888.558556100998</v>
      </c>
    </row>
    <row r="58" spans="1:63" ht="13" x14ac:dyDescent="0.3">
      <c r="A58" s="10"/>
      <c r="B58" s="48" t="s">
        <v>65</v>
      </c>
      <c r="C58" s="11">
        <v>0</v>
      </c>
      <c r="D58" s="11">
        <v>17.874601426000002</v>
      </c>
      <c r="E58" s="11">
        <v>0</v>
      </c>
      <c r="F58" s="11">
        <v>0</v>
      </c>
      <c r="G58" s="11">
        <v>0</v>
      </c>
      <c r="H58" s="11">
        <v>1191.607260107</v>
      </c>
      <c r="I58" s="11">
        <v>84.950501965000001</v>
      </c>
      <c r="J58" s="11">
        <v>0</v>
      </c>
      <c r="K58" s="11">
        <v>0</v>
      </c>
      <c r="L58" s="11">
        <v>546.01613211300003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533.63429070799998</v>
      </c>
      <c r="S58" s="11">
        <v>1.801592029</v>
      </c>
      <c r="T58" s="11">
        <v>0</v>
      </c>
      <c r="U58" s="11">
        <v>0</v>
      </c>
      <c r="V58" s="11">
        <v>91.373996133999995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22.716652242999999</v>
      </c>
      <c r="AC58" s="11">
        <v>2.725760604</v>
      </c>
      <c r="AD58" s="11">
        <v>0</v>
      </c>
      <c r="AE58" s="11">
        <v>0</v>
      </c>
      <c r="AF58" s="11">
        <v>484.07256696799999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1.4714987829999999</v>
      </c>
      <c r="AM58" s="11">
        <v>0.87923573600000005</v>
      </c>
      <c r="AN58" s="11">
        <v>0</v>
      </c>
      <c r="AO58" s="11">
        <v>0</v>
      </c>
      <c r="AP58" s="11">
        <v>17.528244638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4297.2142518689998</v>
      </c>
      <c r="AW58" s="11">
        <v>206.054621924</v>
      </c>
      <c r="AX58" s="11">
        <v>1.0965776999999999E-2</v>
      </c>
      <c r="AY58" s="11">
        <v>1.8625622000000001E-2</v>
      </c>
      <c r="AZ58" s="11">
        <v>2505.5620595979999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1575.822440921</v>
      </c>
      <c r="BG58" s="11">
        <v>35.369844845999999</v>
      </c>
      <c r="BH58" s="11">
        <v>0</v>
      </c>
      <c r="BI58" s="11">
        <v>0</v>
      </c>
      <c r="BJ58" s="11">
        <v>344.48069057700002</v>
      </c>
      <c r="BK58" s="12">
        <f t="shared" si="9"/>
        <v>11961.185834588001</v>
      </c>
    </row>
    <row r="59" spans="1:63" ht="13" x14ac:dyDescent="0.3">
      <c r="A59" s="10"/>
      <c r="B59" s="48" t="s">
        <v>66</v>
      </c>
      <c r="C59" s="11">
        <v>0</v>
      </c>
      <c r="D59" s="11">
        <v>6.1131585660000001</v>
      </c>
      <c r="E59" s="11">
        <v>0</v>
      </c>
      <c r="F59" s="11">
        <v>0</v>
      </c>
      <c r="G59" s="11">
        <v>0</v>
      </c>
      <c r="H59" s="11">
        <v>58.942174510000001</v>
      </c>
      <c r="I59" s="11">
        <v>69.058655126999994</v>
      </c>
      <c r="J59" s="11">
        <v>0</v>
      </c>
      <c r="K59" s="11">
        <v>0</v>
      </c>
      <c r="L59" s="11">
        <v>83.318395252000002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38.180363102999998</v>
      </c>
      <c r="S59" s="11">
        <v>14.9800415</v>
      </c>
      <c r="T59" s="11">
        <v>0</v>
      </c>
      <c r="U59" s="11">
        <v>0</v>
      </c>
      <c r="V59" s="11">
        <v>20.816270373999998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46.940903667999997</v>
      </c>
      <c r="AC59" s="11">
        <v>6.621192669</v>
      </c>
      <c r="AD59" s="11">
        <v>0</v>
      </c>
      <c r="AE59" s="11">
        <v>0</v>
      </c>
      <c r="AF59" s="11">
        <v>933.65534142000001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3.3009886810000002</v>
      </c>
      <c r="AM59" s="11">
        <v>1.911475474</v>
      </c>
      <c r="AN59" s="11">
        <v>0</v>
      </c>
      <c r="AO59" s="11">
        <v>0</v>
      </c>
      <c r="AP59" s="11">
        <v>35.348994277000003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860.59714617300006</v>
      </c>
      <c r="AW59" s="11">
        <v>232.15666392200001</v>
      </c>
      <c r="AX59" s="11">
        <v>0</v>
      </c>
      <c r="AY59" s="11">
        <v>0</v>
      </c>
      <c r="AZ59" s="11">
        <v>1669.1350115939999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467.58443547399997</v>
      </c>
      <c r="BG59" s="11">
        <v>38.589721900999997</v>
      </c>
      <c r="BH59" s="11">
        <v>0</v>
      </c>
      <c r="BI59" s="11">
        <v>0</v>
      </c>
      <c r="BJ59" s="11">
        <v>388.98342716299999</v>
      </c>
      <c r="BK59" s="12">
        <f t="shared" si="9"/>
        <v>4976.2343608479996</v>
      </c>
    </row>
    <row r="60" spans="1:63" ht="13" x14ac:dyDescent="0.3">
      <c r="A60" s="10"/>
      <c r="B60" s="48" t="s">
        <v>67</v>
      </c>
      <c r="C60" s="11">
        <v>0</v>
      </c>
      <c r="D60" s="11">
        <v>9.1090029300000008</v>
      </c>
      <c r="E60" s="11">
        <v>0</v>
      </c>
      <c r="F60" s="11">
        <v>0</v>
      </c>
      <c r="G60" s="11">
        <v>0</v>
      </c>
      <c r="H60" s="11">
        <v>135.86341532</v>
      </c>
      <c r="I60" s="11">
        <v>22.431435903000001</v>
      </c>
      <c r="J60" s="11">
        <v>0</v>
      </c>
      <c r="K60" s="11">
        <v>0</v>
      </c>
      <c r="L60" s="11">
        <v>171.831040043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36.969587672999999</v>
      </c>
      <c r="S60" s="11">
        <v>1.4689190919999999</v>
      </c>
      <c r="T60" s="11">
        <v>0</v>
      </c>
      <c r="U60" s="11">
        <v>0</v>
      </c>
      <c r="V60" s="11">
        <v>19.942675866999998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15.248230862</v>
      </c>
      <c r="AC60" s="11">
        <v>0.64773647300000003</v>
      </c>
      <c r="AD60" s="11">
        <v>0</v>
      </c>
      <c r="AE60" s="11">
        <v>0</v>
      </c>
      <c r="AF60" s="11">
        <v>288.06267765299998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1.2055725100000001</v>
      </c>
      <c r="AM60" s="11">
        <v>1.2381165380000001</v>
      </c>
      <c r="AN60" s="11">
        <v>0</v>
      </c>
      <c r="AO60" s="11">
        <v>0</v>
      </c>
      <c r="AP60" s="11">
        <v>15.773443699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1259.808403766935</v>
      </c>
      <c r="AW60" s="11">
        <v>184.36535056100001</v>
      </c>
      <c r="AX60" s="11">
        <v>1.5157742439999999</v>
      </c>
      <c r="AY60" s="11">
        <v>0</v>
      </c>
      <c r="AZ60" s="11">
        <v>2664.629652138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338.22476666900002</v>
      </c>
      <c r="BG60" s="11">
        <v>21.078883519000001</v>
      </c>
      <c r="BH60" s="11">
        <v>0</v>
      </c>
      <c r="BI60" s="11">
        <v>0</v>
      </c>
      <c r="BJ60" s="11">
        <v>336.90399777200003</v>
      </c>
      <c r="BK60" s="12">
        <f t="shared" si="9"/>
        <v>5526.3186832329357</v>
      </c>
    </row>
    <row r="61" spans="1:63" ht="13" x14ac:dyDescent="0.3">
      <c r="A61" s="10"/>
      <c r="B61" s="48" t="s">
        <v>68</v>
      </c>
      <c r="C61" s="11">
        <v>0</v>
      </c>
      <c r="D61" s="11">
        <v>1.0120905659999999</v>
      </c>
      <c r="E61" s="11">
        <v>0</v>
      </c>
      <c r="F61" s="11">
        <v>0</v>
      </c>
      <c r="G61" s="11">
        <v>0</v>
      </c>
      <c r="H61" s="11">
        <v>25.383072969000001</v>
      </c>
      <c r="I61" s="11">
        <v>28.897333425999999</v>
      </c>
      <c r="J61" s="11">
        <v>0</v>
      </c>
      <c r="K61" s="11">
        <v>0</v>
      </c>
      <c r="L61" s="11">
        <v>101.964229887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12.693753448000001</v>
      </c>
      <c r="S61" s="11">
        <v>6.3352820760000004</v>
      </c>
      <c r="T61" s="11">
        <v>0</v>
      </c>
      <c r="U61" s="11">
        <v>0</v>
      </c>
      <c r="V61" s="11">
        <v>25.716102074999998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1.3222195779999999</v>
      </c>
      <c r="AC61" s="11">
        <v>4.6246334730000003</v>
      </c>
      <c r="AD61" s="11">
        <v>0</v>
      </c>
      <c r="AE61" s="11">
        <v>0</v>
      </c>
      <c r="AF61" s="11">
        <v>34.394013573000002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0.111446531</v>
      </c>
      <c r="AM61" s="11">
        <v>0</v>
      </c>
      <c r="AN61" s="11">
        <v>0</v>
      </c>
      <c r="AO61" s="11">
        <v>0</v>
      </c>
      <c r="AP61" s="11">
        <v>0.35769825700000002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40.516458604999997</v>
      </c>
      <c r="AW61" s="11">
        <v>70.829625402999994</v>
      </c>
      <c r="AX61" s="11">
        <v>0</v>
      </c>
      <c r="AY61" s="11">
        <v>0</v>
      </c>
      <c r="AZ61" s="11">
        <v>234.016417531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13.962784988999999</v>
      </c>
      <c r="BG61" s="11">
        <v>10.460319212</v>
      </c>
      <c r="BH61" s="11">
        <v>0</v>
      </c>
      <c r="BI61" s="11">
        <v>0</v>
      </c>
      <c r="BJ61" s="11">
        <v>37.741122900000001</v>
      </c>
      <c r="BK61" s="12">
        <f t="shared" si="9"/>
        <v>650.33860449899998</v>
      </c>
    </row>
    <row r="62" spans="1:63" ht="13" x14ac:dyDescent="0.3">
      <c r="A62" s="10"/>
      <c r="B62" s="48" t="s">
        <v>69</v>
      </c>
      <c r="C62" s="25">
        <v>0</v>
      </c>
      <c r="D62" s="25">
        <v>1.4730125810000001</v>
      </c>
      <c r="E62" s="25">
        <v>0</v>
      </c>
      <c r="F62" s="25">
        <v>0</v>
      </c>
      <c r="G62" s="25">
        <v>0</v>
      </c>
      <c r="H62" s="25">
        <v>33.874289341000001</v>
      </c>
      <c r="I62" s="25">
        <v>34.041747497999999</v>
      </c>
      <c r="J62" s="25">
        <v>0</v>
      </c>
      <c r="K62" s="25">
        <v>0</v>
      </c>
      <c r="L62" s="25">
        <v>38.458468293999999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18.341517173</v>
      </c>
      <c r="S62" s="25">
        <v>6.2028927999999997E-2</v>
      </c>
      <c r="T62" s="25">
        <v>0</v>
      </c>
      <c r="U62" s="25">
        <v>0</v>
      </c>
      <c r="V62" s="25">
        <v>5.4273766380000001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13.755995968000001</v>
      </c>
      <c r="AC62" s="25">
        <v>2.1161259189999999</v>
      </c>
      <c r="AD62" s="25">
        <v>0</v>
      </c>
      <c r="AE62" s="25">
        <v>0</v>
      </c>
      <c r="AF62" s="25">
        <v>111.38021013300001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0.63325301000000001</v>
      </c>
      <c r="AM62" s="25">
        <v>0.43236971000000002</v>
      </c>
      <c r="AN62" s="25">
        <v>0</v>
      </c>
      <c r="AO62" s="25">
        <v>0</v>
      </c>
      <c r="AP62" s="25">
        <v>1.9819934560000001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28.478962275000001</v>
      </c>
      <c r="AW62" s="25">
        <v>3.3814240529999999</v>
      </c>
      <c r="AX62" s="25">
        <v>0</v>
      </c>
      <c r="AY62" s="25">
        <v>0</v>
      </c>
      <c r="AZ62" s="25">
        <v>43.679534083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8.9645573810000005</v>
      </c>
      <c r="BG62" s="25">
        <v>0.144974146</v>
      </c>
      <c r="BH62" s="25">
        <v>0</v>
      </c>
      <c r="BI62" s="25">
        <v>0</v>
      </c>
      <c r="BJ62" s="25">
        <v>3.6119277940000001</v>
      </c>
      <c r="BK62" s="12">
        <f t="shared" si="9"/>
        <v>350.23976838100003</v>
      </c>
    </row>
    <row r="63" spans="1:63" ht="13" x14ac:dyDescent="0.3">
      <c r="A63" s="10"/>
      <c r="B63" s="54" t="s">
        <v>70</v>
      </c>
      <c r="C63" s="26">
        <v>0</v>
      </c>
      <c r="D63" s="26">
        <v>2.1333564370000002</v>
      </c>
      <c r="E63" s="26">
        <v>0</v>
      </c>
      <c r="F63" s="26">
        <v>0</v>
      </c>
      <c r="G63" s="26">
        <v>0</v>
      </c>
      <c r="H63" s="26">
        <v>14.394018508</v>
      </c>
      <c r="I63" s="26">
        <v>5.4017225550000001</v>
      </c>
      <c r="J63" s="26">
        <v>0</v>
      </c>
      <c r="K63" s="26">
        <v>0</v>
      </c>
      <c r="L63" s="26">
        <v>42.236487910000001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8.9855366409999995</v>
      </c>
      <c r="S63" s="26">
        <v>1.213775405</v>
      </c>
      <c r="T63" s="26">
        <v>0</v>
      </c>
      <c r="U63" s="26">
        <v>0</v>
      </c>
      <c r="V63" s="26">
        <v>4.3558944070000001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18.278210953999999</v>
      </c>
      <c r="AC63" s="26">
        <v>4.6218008309999998</v>
      </c>
      <c r="AD63" s="26">
        <v>0</v>
      </c>
      <c r="AE63" s="26">
        <v>0</v>
      </c>
      <c r="AF63" s="26">
        <v>619.746485269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1.9762037299999999</v>
      </c>
      <c r="AM63" s="26">
        <v>2.2391581989999998</v>
      </c>
      <c r="AN63" s="26">
        <v>0</v>
      </c>
      <c r="AO63" s="26">
        <v>0</v>
      </c>
      <c r="AP63" s="26">
        <v>26.293074248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158.917897772</v>
      </c>
      <c r="AW63" s="26">
        <v>85.426705546999997</v>
      </c>
      <c r="AX63" s="26">
        <v>0</v>
      </c>
      <c r="AY63" s="26">
        <v>0</v>
      </c>
      <c r="AZ63" s="26">
        <v>431.940058841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82.214730916999997</v>
      </c>
      <c r="BG63" s="26">
        <v>8.5276898859999992</v>
      </c>
      <c r="BH63" s="26">
        <v>0</v>
      </c>
      <c r="BI63" s="26">
        <v>0</v>
      </c>
      <c r="BJ63" s="26">
        <v>90.185032503000002</v>
      </c>
      <c r="BK63" s="12">
        <f t="shared" si="9"/>
        <v>1609.0878405599999</v>
      </c>
    </row>
    <row r="64" spans="1:63" ht="13" x14ac:dyDescent="0.3">
      <c r="A64" s="10"/>
      <c r="B64" s="22" t="s">
        <v>134</v>
      </c>
      <c r="C64" s="26">
        <v>0</v>
      </c>
      <c r="D64" s="26">
        <v>2.4310546820000001</v>
      </c>
      <c r="E64" s="26">
        <v>0</v>
      </c>
      <c r="F64" s="26">
        <v>0</v>
      </c>
      <c r="G64" s="26">
        <v>0</v>
      </c>
      <c r="H64" s="26">
        <v>25.304122609</v>
      </c>
      <c r="I64" s="26">
        <v>0.242286381</v>
      </c>
      <c r="J64" s="26">
        <v>39.465916399999998</v>
      </c>
      <c r="K64" s="26">
        <v>0</v>
      </c>
      <c r="L64" s="26">
        <v>15.318214906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18.168036020999999</v>
      </c>
      <c r="S64" s="26">
        <v>4.4259366050000004</v>
      </c>
      <c r="T64" s="26">
        <v>0</v>
      </c>
      <c r="U64" s="26">
        <v>0</v>
      </c>
      <c r="V64" s="26">
        <v>3.9732317259999999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22.228518727000001</v>
      </c>
      <c r="AC64" s="26">
        <v>8.5166246359999995</v>
      </c>
      <c r="AD64" s="26">
        <v>0</v>
      </c>
      <c r="AE64" s="26">
        <v>0</v>
      </c>
      <c r="AF64" s="26">
        <v>536.60121343499998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1.6686791000000001</v>
      </c>
      <c r="AM64" s="26">
        <v>4.3771816149999996</v>
      </c>
      <c r="AN64" s="26">
        <v>0</v>
      </c>
      <c r="AO64" s="26">
        <v>0</v>
      </c>
      <c r="AP64" s="26">
        <v>25.153256957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195.35970971</v>
      </c>
      <c r="AW64" s="26">
        <v>58.447514325999997</v>
      </c>
      <c r="AX64" s="26">
        <v>0</v>
      </c>
      <c r="AY64" s="26">
        <v>0</v>
      </c>
      <c r="AZ64" s="26">
        <v>483.78425334799999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127.405145465</v>
      </c>
      <c r="BG64" s="26">
        <v>12.106453586000001</v>
      </c>
      <c r="BH64" s="26">
        <v>4.8716811999999998E-2</v>
      </c>
      <c r="BI64" s="26">
        <v>0</v>
      </c>
      <c r="BJ64" s="26">
        <v>127.31608572499999</v>
      </c>
      <c r="BK64" s="12">
        <f>SUM(C64:BJ64)</f>
        <v>1712.3421527720002</v>
      </c>
    </row>
    <row r="65" spans="1:63" ht="13" x14ac:dyDescent="0.3">
      <c r="A65" s="10"/>
      <c r="B65" s="48" t="s">
        <v>136</v>
      </c>
      <c r="C65" s="69">
        <v>0</v>
      </c>
      <c r="D65" s="69">
        <v>0.78830246900000001</v>
      </c>
      <c r="E65" s="69">
        <v>0</v>
      </c>
      <c r="F65" s="69">
        <v>0</v>
      </c>
      <c r="G65" s="69">
        <v>0</v>
      </c>
      <c r="H65" s="69">
        <v>2.7430236319999999</v>
      </c>
      <c r="I65" s="69">
        <v>0.82287395699999999</v>
      </c>
      <c r="J65" s="69">
        <v>0</v>
      </c>
      <c r="K65" s="69">
        <v>0</v>
      </c>
      <c r="L65" s="69">
        <v>3.3971049820000001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1.8344269609999999</v>
      </c>
      <c r="S65" s="69">
        <v>2.4409695490000001</v>
      </c>
      <c r="T65" s="69">
        <v>0</v>
      </c>
      <c r="U65" s="69">
        <v>0</v>
      </c>
      <c r="V65" s="69">
        <v>1.182871448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10.727447847000001</v>
      </c>
      <c r="AC65" s="69">
        <v>2.289766492</v>
      </c>
      <c r="AD65" s="69">
        <v>0</v>
      </c>
      <c r="AE65" s="69">
        <v>0</v>
      </c>
      <c r="AF65" s="69">
        <v>261.48645047799999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0.72324441799999994</v>
      </c>
      <c r="AM65" s="69">
        <v>1.2871425139999999</v>
      </c>
      <c r="AN65" s="69">
        <v>0</v>
      </c>
      <c r="AO65" s="69">
        <v>0</v>
      </c>
      <c r="AP65" s="69">
        <v>10.481849159999999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54.111677125999996</v>
      </c>
      <c r="AW65" s="69">
        <v>44.902542595</v>
      </c>
      <c r="AX65" s="69">
        <v>0</v>
      </c>
      <c r="AY65" s="69">
        <v>0</v>
      </c>
      <c r="AZ65" s="69">
        <v>208.51510478599999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32.549617294999997</v>
      </c>
      <c r="BG65" s="69">
        <v>1.2331517489999999</v>
      </c>
      <c r="BH65" s="69">
        <v>0</v>
      </c>
      <c r="BI65" s="69">
        <v>0</v>
      </c>
      <c r="BJ65" s="69">
        <v>47.475819221999998</v>
      </c>
      <c r="BK65" s="12">
        <f>SUM(C65:BJ65)</f>
        <v>688.99338667999996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118.26069658600001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5029.2771317779998</v>
      </c>
      <c r="I66" s="15">
        <f t="shared" si="10"/>
        <v>2281.6664383419998</v>
      </c>
      <c r="J66" s="15">
        <f t="shared" si="10"/>
        <v>53.307919102999996</v>
      </c>
      <c r="K66" s="15">
        <f t="shared" si="10"/>
        <v>0</v>
      </c>
      <c r="L66" s="15">
        <f t="shared" si="10"/>
        <v>3694.5266001489995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2389.8801874410005</v>
      </c>
      <c r="S66" s="15">
        <f t="shared" si="10"/>
        <v>91.816432272000014</v>
      </c>
      <c r="T66" s="15">
        <f t="shared" si="10"/>
        <v>0</v>
      </c>
      <c r="U66" s="15">
        <f t="shared" si="10"/>
        <v>0</v>
      </c>
      <c r="V66" s="15">
        <f t="shared" si="10"/>
        <v>511.69965940099996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549.10246836199997</v>
      </c>
      <c r="AC66" s="15">
        <f t="shared" si="10"/>
        <v>116.79548164400001</v>
      </c>
      <c r="AD66" s="15">
        <f t="shared" si="10"/>
        <v>0</v>
      </c>
      <c r="AE66" s="15">
        <f t="shared" si="10"/>
        <v>0</v>
      </c>
      <c r="AF66" s="15">
        <f t="shared" si="10"/>
        <v>5752.5829477099996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44.522667850999994</v>
      </c>
      <c r="AM66" s="15">
        <f t="shared" si="10"/>
        <v>23.762036094999996</v>
      </c>
      <c r="AN66" s="15">
        <f t="shared" si="10"/>
        <v>0</v>
      </c>
      <c r="AO66" s="15">
        <f t="shared" si="10"/>
        <v>0</v>
      </c>
      <c r="AP66" s="15">
        <f t="shared" si="10"/>
        <v>216.05071054900003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24076.418978236936</v>
      </c>
      <c r="AW66" s="15">
        <f t="shared" si="10"/>
        <v>2370.9251446729995</v>
      </c>
      <c r="AX66" s="15">
        <f t="shared" si="10"/>
        <v>1.572166478</v>
      </c>
      <c r="AY66" s="15">
        <f t="shared" si="10"/>
        <v>3.7748074000000006E-2</v>
      </c>
      <c r="AZ66" s="15">
        <f t="shared" si="10"/>
        <v>21445.529478659999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8853.5671302029987</v>
      </c>
      <c r="BG66" s="15">
        <f t="shared" si="10"/>
        <v>362.58456427299996</v>
      </c>
      <c r="BH66" s="15">
        <f t="shared" si="10"/>
        <v>0.45247486800000003</v>
      </c>
      <c r="BI66" s="15">
        <f t="shared" si="10"/>
        <v>0</v>
      </c>
      <c r="BJ66" s="15">
        <f>SUM(BJ46:BJ65)</f>
        <v>3248.3373982612138</v>
      </c>
      <c r="BK66" s="15">
        <f>SUM(BK46:BK65)</f>
        <v>81232.676461010153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128.39809062500001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5321.4614217879998</v>
      </c>
      <c r="I67" s="13">
        <f>I44+I66</f>
        <v>2281.6883270429998</v>
      </c>
      <c r="J67" s="13">
        <f>J44+J66</f>
        <v>53.307919102999996</v>
      </c>
      <c r="K67" s="13">
        <f>K44+K66</f>
        <v>0</v>
      </c>
      <c r="L67" s="27">
        <f>L44+L66</f>
        <v>3719.6859117939994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2557.7023484820006</v>
      </c>
      <c r="S67" s="13">
        <f>S44+S66</f>
        <v>91.816432272000014</v>
      </c>
      <c r="T67" s="13">
        <f>T44+T66</f>
        <v>0</v>
      </c>
      <c r="U67" s="13">
        <f>U44+U66</f>
        <v>0</v>
      </c>
      <c r="V67" s="27">
        <f>V44+V66</f>
        <v>519.68400205099999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568.92304164699999</v>
      </c>
      <c r="AC67" s="13">
        <f>AC44+AC66</f>
        <v>116.79548164400001</v>
      </c>
      <c r="AD67" s="13">
        <f>AD44+AD66</f>
        <v>0</v>
      </c>
      <c r="AE67" s="13">
        <f>AE44+AE66</f>
        <v>0</v>
      </c>
      <c r="AF67" s="27">
        <f>AF44+AF66</f>
        <v>5758.1040232189998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46.015915999999997</v>
      </c>
      <c r="AM67" s="13">
        <f>AM44+AM66</f>
        <v>23.762036094999996</v>
      </c>
      <c r="AN67" s="13">
        <f>AN44+AN66</f>
        <v>0</v>
      </c>
      <c r="AO67" s="13">
        <f>AO44+AO66</f>
        <v>0</v>
      </c>
      <c r="AP67" s="27">
        <f>AP44+AP66</f>
        <v>216.26274431200002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26623.899750958935</v>
      </c>
      <c r="AW67" s="13">
        <f>AW44+AW66</f>
        <v>2379.8988989309996</v>
      </c>
      <c r="AX67" s="13">
        <f>AX44+AX66</f>
        <v>1.572166478</v>
      </c>
      <c r="AY67" s="13">
        <f>AY44+AY66</f>
        <v>3.7748074000000006E-2</v>
      </c>
      <c r="AZ67" s="28">
        <f>AZ44+AZ66</f>
        <v>21828.228145614998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9739.7415253219988</v>
      </c>
      <c r="BG67" s="13">
        <f>BG44+BG66</f>
        <v>365.98379430999995</v>
      </c>
      <c r="BH67" s="13">
        <f>BH44+BH66</f>
        <v>0.45247486800000003</v>
      </c>
      <c r="BI67" s="13">
        <f>BI44+BI66</f>
        <v>0</v>
      </c>
      <c r="BJ67" s="27">
        <f>BJ44+BJ66</f>
        <v>3346.8840205132137</v>
      </c>
      <c r="BK67" s="29">
        <f>BK44+BK66</f>
        <v>85690.306221145147</v>
      </c>
    </row>
    <row r="68" spans="1:63" ht="3" customHeight="1" x14ac:dyDescent="0.3">
      <c r="A68" s="10"/>
      <c r="B68" s="43"/>
      <c r="C68" s="78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9"/>
    </row>
    <row r="69" spans="1:63" s="4" customFormat="1" ht="13" x14ac:dyDescent="0.3">
      <c r="A69" s="19" t="s">
        <v>72</v>
      </c>
      <c r="B69" s="55" t="s">
        <v>73</v>
      </c>
      <c r="C69" s="80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2"/>
    </row>
    <row r="70" spans="1:63" s="4" customFormat="1" ht="13" x14ac:dyDescent="0.3">
      <c r="A70" s="19" t="s">
        <v>12</v>
      </c>
      <c r="B70" s="47" t="s">
        <v>74</v>
      </c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2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80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2"/>
    </row>
    <row r="74" spans="1:63" s="4" customFormat="1" ht="13" x14ac:dyDescent="0.3">
      <c r="A74" s="19" t="s">
        <v>76</v>
      </c>
      <c r="B74" s="55" t="s">
        <v>77</v>
      </c>
      <c r="C74" s="80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2"/>
    </row>
    <row r="75" spans="1:63" s="4" customFormat="1" ht="13" x14ac:dyDescent="0.3">
      <c r="A75" s="19" t="s">
        <v>12</v>
      </c>
      <c r="B75" s="47" t="s">
        <v>78</v>
      </c>
      <c r="C75" s="80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2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80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2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8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9"/>
    </row>
    <row r="83" spans="1:63" ht="13" x14ac:dyDescent="0.3">
      <c r="A83" s="10" t="s">
        <v>80</v>
      </c>
      <c r="B83" s="39" t="s">
        <v>81</v>
      </c>
      <c r="C83" s="78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9"/>
    </row>
    <row r="84" spans="1:63" ht="13" x14ac:dyDescent="0.3">
      <c r="A84" s="10" t="s">
        <v>12</v>
      </c>
      <c r="B84" s="43" t="s">
        <v>82</v>
      </c>
      <c r="C84" s="78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9"/>
    </row>
    <row r="85" spans="1:63" ht="14.25" customHeight="1" x14ac:dyDescent="0.3">
      <c r="A85" s="10"/>
      <c r="B85" s="48" t="s">
        <v>83</v>
      </c>
      <c r="C85" s="11">
        <v>0</v>
      </c>
      <c r="D85" s="11">
        <v>1.171098365</v>
      </c>
      <c r="E85" s="11">
        <v>0</v>
      </c>
      <c r="F85" s="11">
        <v>0</v>
      </c>
      <c r="G85" s="11">
        <v>0</v>
      </c>
      <c r="H85" s="11">
        <v>2.2291197280000001</v>
      </c>
      <c r="I85" s="11">
        <v>0.22180261100000001</v>
      </c>
      <c r="J85" s="11">
        <v>0</v>
      </c>
      <c r="K85" s="11">
        <v>0</v>
      </c>
      <c r="L85" s="11">
        <v>11.290562001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1.0379818169999999</v>
      </c>
      <c r="S85" s="11">
        <v>0</v>
      </c>
      <c r="T85" s="11">
        <v>0</v>
      </c>
      <c r="U85" s="11">
        <v>0</v>
      </c>
      <c r="V85" s="11">
        <v>0.35495933499999999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0.248365216</v>
      </c>
      <c r="AC85" s="11">
        <v>0</v>
      </c>
      <c r="AD85" s="11">
        <v>0</v>
      </c>
      <c r="AE85" s="11">
        <v>0</v>
      </c>
      <c r="AF85" s="11">
        <v>1.0077786879999999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2.7465192999999999E-2</v>
      </c>
      <c r="AM85" s="11">
        <v>0</v>
      </c>
      <c r="AN85" s="11">
        <v>0</v>
      </c>
      <c r="AO85" s="11">
        <v>0</v>
      </c>
      <c r="AP85" s="11">
        <v>1.4359805999999999E-2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1.025763618</v>
      </c>
      <c r="AW85" s="11">
        <v>0.12774292300000001</v>
      </c>
      <c r="AX85" s="11">
        <v>0</v>
      </c>
      <c r="AY85" s="11">
        <v>0</v>
      </c>
      <c r="AZ85" s="11">
        <v>0.40533094200000003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0.37558187999999998</v>
      </c>
      <c r="BG85" s="11">
        <v>1.0157650000000001E-3</v>
      </c>
      <c r="BH85" s="11">
        <v>0</v>
      </c>
      <c r="BI85" s="11">
        <v>0</v>
      </c>
      <c r="BJ85" s="11">
        <v>0.15010231700000001</v>
      </c>
      <c r="BK85" s="12">
        <f>SUM(C85:BJ85)</f>
        <v>19.689030204999998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0.57708482299999997</v>
      </c>
      <c r="E86" s="11">
        <v>0</v>
      </c>
      <c r="F86" s="11">
        <v>0</v>
      </c>
      <c r="G86" s="11">
        <v>0</v>
      </c>
      <c r="H86" s="11">
        <v>1.7256563739999999</v>
      </c>
      <c r="I86" s="11">
        <v>0.109166158</v>
      </c>
      <c r="J86" s="11">
        <v>0</v>
      </c>
      <c r="K86" s="11">
        <v>0</v>
      </c>
      <c r="L86" s="11">
        <v>0.82045361100000003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0.87449542999999996</v>
      </c>
      <c r="S86" s="11">
        <v>0</v>
      </c>
      <c r="T86" s="11">
        <v>0</v>
      </c>
      <c r="U86" s="11">
        <v>0</v>
      </c>
      <c r="V86" s="11">
        <v>4.9828730000000002E-2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3.148961447</v>
      </c>
      <c r="AC86" s="11">
        <v>8.3225230000000001E-3</v>
      </c>
      <c r="AD86" s="11">
        <v>0</v>
      </c>
      <c r="AE86" s="11">
        <v>0</v>
      </c>
      <c r="AF86" s="11">
        <v>29.479489069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0.31550528300000003</v>
      </c>
      <c r="AM86" s="11">
        <v>0</v>
      </c>
      <c r="AN86" s="11">
        <v>0</v>
      </c>
      <c r="AO86" s="11">
        <v>0</v>
      </c>
      <c r="AP86" s="11">
        <v>2.124145489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3.9495051499999998</v>
      </c>
      <c r="AW86" s="11">
        <v>3.9230806839999999</v>
      </c>
      <c r="AX86" s="11">
        <v>0</v>
      </c>
      <c r="AY86" s="11">
        <v>0</v>
      </c>
      <c r="AZ86" s="11">
        <v>6.9808922649999996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1.045693427</v>
      </c>
      <c r="BG86" s="11">
        <v>0.25770731000000002</v>
      </c>
      <c r="BH86" s="11">
        <v>0</v>
      </c>
      <c r="BI86" s="11">
        <v>0</v>
      </c>
      <c r="BJ86" s="11">
        <v>0.69740951200000001</v>
      </c>
      <c r="BK86" s="12">
        <f>SUM(C86:BJ86)</f>
        <v>56.087397285000002</v>
      </c>
    </row>
    <row r="87" spans="1:63" ht="13" x14ac:dyDescent="0.3">
      <c r="A87" s="10"/>
      <c r="B87" s="57" t="s">
        <v>85</v>
      </c>
      <c r="C87" s="11">
        <v>0</v>
      </c>
      <c r="D87" s="11">
        <v>0.56335479899999996</v>
      </c>
      <c r="E87" s="11">
        <v>0</v>
      </c>
      <c r="F87" s="11">
        <v>0</v>
      </c>
      <c r="G87" s="11">
        <v>0</v>
      </c>
      <c r="H87" s="11">
        <v>5.9066969690000004</v>
      </c>
      <c r="I87" s="11">
        <v>3.2339705560000001</v>
      </c>
      <c r="J87" s="11">
        <v>0</v>
      </c>
      <c r="K87" s="11">
        <v>0</v>
      </c>
      <c r="L87" s="11">
        <v>51.428667007999998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2.5572314120000001</v>
      </c>
      <c r="S87" s="11">
        <v>0</v>
      </c>
      <c r="T87" s="11">
        <v>0</v>
      </c>
      <c r="U87" s="11">
        <v>0</v>
      </c>
      <c r="V87" s="11">
        <v>1.1609415519999999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0.75450718000000006</v>
      </c>
      <c r="AC87" s="11">
        <v>0.19733223</v>
      </c>
      <c r="AD87" s="11">
        <v>0</v>
      </c>
      <c r="AE87" s="11">
        <v>0</v>
      </c>
      <c r="AF87" s="11">
        <v>1.638825467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2.3213461000000001E-2</v>
      </c>
      <c r="AM87" s="11">
        <v>0</v>
      </c>
      <c r="AN87" s="11">
        <v>0</v>
      </c>
      <c r="AO87" s="11">
        <v>0</v>
      </c>
      <c r="AP87" s="11">
        <v>5.2521709999999999E-3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5.8256385709999998</v>
      </c>
      <c r="AW87" s="11">
        <v>4.098058322</v>
      </c>
      <c r="AX87" s="11">
        <v>0</v>
      </c>
      <c r="AY87" s="11">
        <v>0</v>
      </c>
      <c r="AZ87" s="11">
        <v>12.319216836000001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1.0362462480000001</v>
      </c>
      <c r="BG87" s="11">
        <v>4.3158699999999999E-4</v>
      </c>
      <c r="BH87" s="11">
        <v>0</v>
      </c>
      <c r="BI87" s="11">
        <v>0</v>
      </c>
      <c r="BJ87" s="11">
        <v>0.99979508500000003</v>
      </c>
      <c r="BK87" s="12">
        <f>SUM(C87:BJ87)</f>
        <v>91.749379453999993</v>
      </c>
    </row>
    <row r="88" spans="1:63" ht="13" x14ac:dyDescent="0.3">
      <c r="A88" s="10"/>
      <c r="B88" s="57" t="s">
        <v>86</v>
      </c>
      <c r="C88" s="11">
        <v>0</v>
      </c>
      <c r="D88" s="11">
        <v>0.269803815</v>
      </c>
      <c r="E88" s="11">
        <v>0</v>
      </c>
      <c r="F88" s="11">
        <v>0</v>
      </c>
      <c r="G88" s="11">
        <v>0</v>
      </c>
      <c r="H88" s="11">
        <v>2.141191702</v>
      </c>
      <c r="I88" s="11">
        <v>7.93959584</v>
      </c>
      <c r="J88" s="11">
        <v>0</v>
      </c>
      <c r="K88" s="11">
        <v>0</v>
      </c>
      <c r="L88" s="11">
        <v>27.435650953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0.91786443900000003</v>
      </c>
      <c r="S88" s="11">
        <v>0</v>
      </c>
      <c r="T88" s="11">
        <v>0</v>
      </c>
      <c r="U88" s="11">
        <v>0</v>
      </c>
      <c r="V88" s="11">
        <v>0.174626797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0.45539983499999998</v>
      </c>
      <c r="AC88" s="11">
        <v>1.1435549E-2</v>
      </c>
      <c r="AD88" s="11">
        <v>0</v>
      </c>
      <c r="AE88" s="11">
        <v>0</v>
      </c>
      <c r="AF88" s="11">
        <v>2.3568098270000002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1.1471558999999999E-2</v>
      </c>
      <c r="AM88" s="11">
        <v>0</v>
      </c>
      <c r="AN88" s="11">
        <v>0</v>
      </c>
      <c r="AO88" s="11">
        <v>0</v>
      </c>
      <c r="AP88" s="11">
        <v>7.0169207999999997E-2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5.5114927790000001</v>
      </c>
      <c r="AW88" s="11">
        <v>4.9519038249999996</v>
      </c>
      <c r="AX88" s="11">
        <v>0</v>
      </c>
      <c r="AY88" s="11">
        <v>0</v>
      </c>
      <c r="AZ88" s="11">
        <v>9.3900746169999998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1.8337632150000001</v>
      </c>
      <c r="BG88" s="11">
        <v>0.10266876</v>
      </c>
      <c r="BH88" s="11">
        <v>0</v>
      </c>
      <c r="BI88" s="11">
        <v>0</v>
      </c>
      <c r="BJ88" s="11">
        <v>0.29174204999999998</v>
      </c>
      <c r="BK88" s="12">
        <f>SUM(C88:BJ88)</f>
        <v>63.865664770000009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2.5813418019999999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12.002664773000001</v>
      </c>
      <c r="I89" s="13">
        <f t="shared" si="15"/>
        <v>11.504535165</v>
      </c>
      <c r="J89" s="13">
        <f t="shared" si="15"/>
        <v>0</v>
      </c>
      <c r="K89" s="13">
        <f t="shared" si="15"/>
        <v>0</v>
      </c>
      <c r="L89" s="14">
        <f t="shared" si="15"/>
        <v>90.975333573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5.3875730979999998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1.7403564139999999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4.6072336780000001</v>
      </c>
      <c r="AC89" s="13">
        <f t="shared" si="15"/>
        <v>0.21709030199999999</v>
      </c>
      <c r="AD89" s="13">
        <f t="shared" si="15"/>
        <v>0</v>
      </c>
      <c r="AE89" s="13">
        <f t="shared" si="15"/>
        <v>0</v>
      </c>
      <c r="AF89" s="14">
        <f t="shared" si="15"/>
        <v>34.482903050999994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0.37765549600000003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2.2139266739999997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16.312400117999999</v>
      </c>
      <c r="AW89" s="13">
        <f t="shared" si="15"/>
        <v>13.100785754</v>
      </c>
      <c r="AX89" s="13">
        <f t="shared" si="15"/>
        <v>0</v>
      </c>
      <c r="AY89" s="13">
        <f t="shared" si="15"/>
        <v>0</v>
      </c>
      <c r="AZ89" s="14">
        <f t="shared" si="15"/>
        <v>29.095514659999999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4.2912847699999999</v>
      </c>
      <c r="BG89" s="13">
        <f t="shared" si="15"/>
        <v>0.36182342200000006</v>
      </c>
      <c r="BH89" s="13">
        <f t="shared" si="15"/>
        <v>0</v>
      </c>
      <c r="BI89" s="13">
        <f t="shared" si="15"/>
        <v>0</v>
      </c>
      <c r="BJ89" s="14">
        <f>SUM(BJ85:BJ88)</f>
        <v>2.1390489640000001</v>
      </c>
      <c r="BK89" s="14">
        <f>SUM(BK85:BK88)</f>
        <v>231.39147171400003</v>
      </c>
    </row>
    <row r="90" spans="1:63" ht="4.5" customHeight="1" x14ac:dyDescent="0.3">
      <c r="A90" s="10"/>
      <c r="B90" s="58"/>
      <c r="C90" s="83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5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860.86627108200003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5481.0316943079997</v>
      </c>
      <c r="I91" s="13">
        <f t="shared" si="16"/>
        <v>37620.518323635995</v>
      </c>
      <c r="J91" s="13">
        <f t="shared" si="16"/>
        <v>3817.1438253200004</v>
      </c>
      <c r="K91" s="13">
        <f t="shared" si="16"/>
        <v>0</v>
      </c>
      <c r="L91" s="13">
        <f t="shared" si="16"/>
        <v>6580.2482061139999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2617.6863937220005</v>
      </c>
      <c r="S91" s="13">
        <f t="shared" si="16"/>
        <v>1763.9812576890001</v>
      </c>
      <c r="T91" s="13">
        <f t="shared" si="16"/>
        <v>39.564060326000003</v>
      </c>
      <c r="U91" s="13">
        <f t="shared" si="16"/>
        <v>0</v>
      </c>
      <c r="V91" s="13">
        <f t="shared" si="16"/>
        <v>714.63818516599997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592.91419396900005</v>
      </c>
      <c r="AC91" s="13">
        <f t="shared" si="16"/>
        <v>220.81472605300002</v>
      </c>
      <c r="AD91" s="13">
        <f t="shared" si="16"/>
        <v>0</v>
      </c>
      <c r="AE91" s="13">
        <f t="shared" si="16"/>
        <v>0</v>
      </c>
      <c r="AF91" s="13">
        <f t="shared" si="16"/>
        <v>7194.9371459250006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47.646869272000004</v>
      </c>
      <c r="AM91" s="13">
        <f t="shared" si="16"/>
        <v>24.074980770999996</v>
      </c>
      <c r="AN91" s="13">
        <f t="shared" si="16"/>
        <v>0</v>
      </c>
      <c r="AO91" s="13">
        <f t="shared" si="16"/>
        <v>0</v>
      </c>
      <c r="AP91" s="13">
        <f t="shared" si="16"/>
        <v>257.36588350700004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26901.403871317798</v>
      </c>
      <c r="AW91" s="13">
        <f t="shared" si="16"/>
        <v>6230.4922518329995</v>
      </c>
      <c r="AX91" s="13">
        <f t="shared" si="16"/>
        <v>9.593816799999999</v>
      </c>
      <c r="AY91" s="13">
        <f t="shared" si="16"/>
        <v>3.7748074000000006E-2</v>
      </c>
      <c r="AZ91" s="24">
        <f t="shared" si="16"/>
        <v>25001.763692764998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9828.2908382860005</v>
      </c>
      <c r="BG91" s="13">
        <f t="shared" si="16"/>
        <v>499.45368994499995</v>
      </c>
      <c r="BH91" s="13">
        <f t="shared" si="16"/>
        <v>21.158984008000001</v>
      </c>
      <c r="BI91" s="13">
        <f t="shared" si="16"/>
        <v>0</v>
      </c>
      <c r="BJ91" s="13">
        <f t="shared" si="16"/>
        <v>3575.2416082262134</v>
      </c>
      <c r="BK91" s="13">
        <f>BK38+BK67+BK72+BK81+BK89</f>
        <v>139900.86851811502</v>
      </c>
    </row>
    <row r="92" spans="1:63" ht="4.5" customHeight="1" x14ac:dyDescent="0.3">
      <c r="A92" s="10"/>
      <c r="B92" s="38"/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5">
      <c r="A93" s="10" t="s">
        <v>88</v>
      </c>
      <c r="B93" s="59" t="s">
        <v>89</v>
      </c>
      <c r="C93" s="75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7"/>
    </row>
    <row r="94" spans="1:63" ht="14.25" customHeight="1" x14ac:dyDescent="0.3">
      <c r="A94" s="10"/>
      <c r="B94" s="60" t="s">
        <v>137</v>
      </c>
      <c r="C94" s="11">
        <v>0</v>
      </c>
      <c r="D94" s="11">
        <v>0.99186556699999995</v>
      </c>
      <c r="E94" s="11">
        <v>0</v>
      </c>
      <c r="F94" s="11">
        <v>0</v>
      </c>
      <c r="G94" s="11">
        <v>0</v>
      </c>
      <c r="H94" s="11">
        <v>0.41525451400000002</v>
      </c>
      <c r="I94" s="11">
        <v>303.487521603</v>
      </c>
      <c r="J94" s="11">
        <v>0</v>
      </c>
      <c r="K94" s="11">
        <v>0</v>
      </c>
      <c r="L94" s="11">
        <v>55.705733993999999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7.6518800999999997E-2</v>
      </c>
      <c r="S94" s="11">
        <v>17.248660252000001</v>
      </c>
      <c r="T94" s="11">
        <v>0</v>
      </c>
      <c r="U94" s="11">
        <v>0</v>
      </c>
      <c r="V94" s="11">
        <v>0.15063549500000001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0.60944531800000001</v>
      </c>
      <c r="AC94" s="11">
        <v>13.718751415</v>
      </c>
      <c r="AD94" s="11">
        <v>0</v>
      </c>
      <c r="AE94" s="11">
        <v>0</v>
      </c>
      <c r="AF94" s="11">
        <v>102.241750407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7.5529450999999997E-2</v>
      </c>
      <c r="AM94" s="11">
        <v>0</v>
      </c>
      <c r="AN94" s="11">
        <v>0</v>
      </c>
      <c r="AO94" s="11">
        <v>0</v>
      </c>
      <c r="AP94" s="11">
        <v>1.8174852180000001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0.92388632000000004</v>
      </c>
      <c r="AW94" s="11">
        <v>21.715576175999999</v>
      </c>
      <c r="AX94" s="11">
        <v>0</v>
      </c>
      <c r="AY94" s="11">
        <v>0</v>
      </c>
      <c r="AZ94" s="11">
        <v>49.190270355000003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0.41381014900000002</v>
      </c>
      <c r="BG94" s="11">
        <v>2.923794236</v>
      </c>
      <c r="BH94" s="11">
        <v>8.2240542E-2</v>
      </c>
      <c r="BI94" s="11">
        <v>0</v>
      </c>
      <c r="BJ94" s="11">
        <v>5.853027956</v>
      </c>
      <c r="BK94" s="12">
        <f>SUM(C94:BJ94)</f>
        <v>577.64175776900015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1.6027593659999999</v>
      </c>
      <c r="E95" s="11">
        <v>0</v>
      </c>
      <c r="F95" s="11">
        <v>0</v>
      </c>
      <c r="G95" s="11">
        <v>0</v>
      </c>
      <c r="H95" s="11">
        <v>0.57009548600000004</v>
      </c>
      <c r="I95" s="11">
        <v>1.39057E-3</v>
      </c>
      <c r="J95" s="11">
        <v>0</v>
      </c>
      <c r="K95" s="11">
        <v>0</v>
      </c>
      <c r="L95" s="11">
        <v>0.54280423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0.23307382700000001</v>
      </c>
      <c r="S95" s="11">
        <v>0</v>
      </c>
      <c r="T95" s="11">
        <v>0</v>
      </c>
      <c r="U95" s="11">
        <v>0</v>
      </c>
      <c r="V95" s="11">
        <v>1.3299071000000001E-2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1.664345602</v>
      </c>
      <c r="AC95" s="11">
        <v>0</v>
      </c>
      <c r="AD95" s="11">
        <v>0</v>
      </c>
      <c r="AE95" s="11">
        <v>0</v>
      </c>
      <c r="AF95" s="11">
        <v>24.628470075999999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0.60376542099999997</v>
      </c>
      <c r="AM95" s="11">
        <v>0</v>
      </c>
      <c r="AN95" s="11">
        <v>0</v>
      </c>
      <c r="AO95" s="11">
        <v>0</v>
      </c>
      <c r="AP95" s="11">
        <v>1.1469997270000001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1.6314318809999999</v>
      </c>
      <c r="AW95" s="11">
        <v>1.5995013280000001</v>
      </c>
      <c r="AX95" s="11">
        <v>0</v>
      </c>
      <c r="AY95" s="11">
        <v>0</v>
      </c>
      <c r="AZ95" s="11">
        <v>4.8435381790000003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0.30278027600000001</v>
      </c>
      <c r="BG95" s="11">
        <v>0</v>
      </c>
      <c r="BH95" s="11">
        <v>0</v>
      </c>
      <c r="BI95" s="11">
        <v>0</v>
      </c>
      <c r="BJ95" s="11">
        <v>2.5412942119999999</v>
      </c>
      <c r="BK95" s="12">
        <f>SUM(C95:BJ95)</f>
        <v>41.925549251999996</v>
      </c>
    </row>
    <row r="96" spans="1:63" ht="13" x14ac:dyDescent="0.3">
      <c r="A96" s="10"/>
      <c r="B96" s="61" t="s">
        <v>139</v>
      </c>
      <c r="C96" s="11">
        <v>0</v>
      </c>
      <c r="D96" s="11">
        <v>1.565871</v>
      </c>
      <c r="E96" s="11">
        <v>0</v>
      </c>
      <c r="F96" s="11">
        <v>0</v>
      </c>
      <c r="G96" s="11">
        <v>0</v>
      </c>
      <c r="H96" s="11">
        <v>0.25660572100000001</v>
      </c>
      <c r="I96" s="11">
        <v>0</v>
      </c>
      <c r="J96" s="11">
        <v>0</v>
      </c>
      <c r="K96" s="11">
        <v>0</v>
      </c>
      <c r="L96" s="11">
        <v>0.902360363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0.157878722</v>
      </c>
      <c r="S96" s="11">
        <v>0</v>
      </c>
      <c r="T96" s="11">
        <v>0</v>
      </c>
      <c r="U96" s="11">
        <v>0</v>
      </c>
      <c r="V96" s="11">
        <v>3.0747475E-2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1.064946808</v>
      </c>
      <c r="AC96" s="11">
        <v>0.48099146300000001</v>
      </c>
      <c r="AD96" s="11">
        <v>0</v>
      </c>
      <c r="AE96" s="11">
        <v>0</v>
      </c>
      <c r="AF96" s="11">
        <v>43.410990611999999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9.0207907000000004E-2</v>
      </c>
      <c r="AM96" s="11">
        <v>0</v>
      </c>
      <c r="AN96" s="11">
        <v>0</v>
      </c>
      <c r="AO96" s="11">
        <v>0</v>
      </c>
      <c r="AP96" s="11">
        <v>0.85089067600000001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1.7002763860000001</v>
      </c>
      <c r="AW96" s="11">
        <v>0.50873389700000005</v>
      </c>
      <c r="AX96" s="11">
        <v>0</v>
      </c>
      <c r="AY96" s="11">
        <v>0</v>
      </c>
      <c r="AZ96" s="11">
        <v>9.2052991760000005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0.225841086</v>
      </c>
      <c r="BG96" s="11">
        <v>0.88566898500000002</v>
      </c>
      <c r="BH96" s="11">
        <v>0</v>
      </c>
      <c r="BI96" s="11">
        <v>0</v>
      </c>
      <c r="BJ96" s="11">
        <v>0.72145802800000003</v>
      </c>
      <c r="BK96" s="12">
        <f>SUM(C96:BJ96)</f>
        <v>62.058768305000008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4.160495933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1.2419557210000001</v>
      </c>
      <c r="I97" s="33">
        <f t="shared" si="17"/>
        <v>303.48891217300002</v>
      </c>
      <c r="J97" s="33">
        <f t="shared" si="17"/>
        <v>0</v>
      </c>
      <c r="K97" s="33">
        <f t="shared" si="17"/>
        <v>0</v>
      </c>
      <c r="L97" s="34">
        <f t="shared" si="17"/>
        <v>57.150898587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0.46747134999999995</v>
      </c>
      <c r="S97" s="33">
        <f t="shared" si="17"/>
        <v>17.248660252000001</v>
      </c>
      <c r="T97" s="33">
        <f t="shared" si="17"/>
        <v>0</v>
      </c>
      <c r="U97" s="33">
        <f t="shared" si="17"/>
        <v>0</v>
      </c>
      <c r="V97" s="34">
        <f t="shared" si="17"/>
        <v>0.194682041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3.3387377279999999</v>
      </c>
      <c r="AC97" s="33">
        <f t="shared" si="17"/>
        <v>14.199742878</v>
      </c>
      <c r="AD97" s="33">
        <f t="shared" si="17"/>
        <v>0</v>
      </c>
      <c r="AE97" s="33">
        <f t="shared" si="17"/>
        <v>0</v>
      </c>
      <c r="AF97" s="34">
        <f t="shared" si="17"/>
        <v>170.281211095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0.76950277899999997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3.8153756210000003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4.255594587</v>
      </c>
      <c r="AW97" s="33">
        <f t="shared" si="17"/>
        <v>23.823811400999997</v>
      </c>
      <c r="AX97" s="33">
        <f t="shared" si="17"/>
        <v>0</v>
      </c>
      <c r="AY97" s="33">
        <f t="shared" si="17"/>
        <v>0</v>
      </c>
      <c r="AZ97" s="36">
        <f t="shared" si="17"/>
        <v>63.239107709999999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0.942431511</v>
      </c>
      <c r="BG97" s="33">
        <f t="shared" si="17"/>
        <v>3.8094632210000001</v>
      </c>
      <c r="BH97" s="33">
        <f t="shared" si="17"/>
        <v>8.2240542E-2</v>
      </c>
      <c r="BI97" s="33">
        <f t="shared" si="17"/>
        <v>0</v>
      </c>
      <c r="BJ97" s="34">
        <f>SUM(BJ94:BJ96)</f>
        <v>9.1157801960000011</v>
      </c>
      <c r="BK97" s="37">
        <f>SUM(BK94:BK96)</f>
        <v>681.6260753260002</v>
      </c>
    </row>
    <row r="98" spans="1:63" ht="13" x14ac:dyDescent="0.3">
      <c r="A98" s="10"/>
      <c r="B98" s="38"/>
      <c r="C98" s="7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7"/>
    </row>
  </sheetData>
  <mergeCells count="50"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  <mergeCell ref="C39:BK39"/>
    <mergeCell ref="M3:V3"/>
    <mergeCell ref="C12:BK12"/>
    <mergeCell ref="C18:BK18"/>
    <mergeCell ref="C15:BK15"/>
    <mergeCell ref="C21:BK21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activeCell="B4" sqref="B4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90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f>VLOOKUP(B4,'[1] Anex A2 Frmt for AUM stateUT w'!$C$4:$D$41,2,0)</f>
        <v>2.3545599999999999E-3</v>
      </c>
      <c r="D4" s="73">
        <f>VLOOKUP(B4,'[1] Anex A2 Frmt for AUM stateUT w'!$C$4:$E$41,3,0)</f>
        <v>3.0718151999999999E-2</v>
      </c>
      <c r="E4" s="73">
        <f>VLOOKUP(B4,'[1] Anex A2 Frmt for AUM stateUT w'!$C$4:$F$41,4,0)</f>
        <v>5.6036368010000004</v>
      </c>
      <c r="F4" s="73">
        <f>VLOOKUP(B4,'[1] Anex A2 Frmt for AUM stateUT w'!$C$4:$G$41,5,0)</f>
        <v>0</v>
      </c>
      <c r="G4" s="73">
        <f>VLOOKUP(B4,'[1] Anex A2 Frmt for AUM stateUT w'!$C$4:$H$41,6,0)</f>
        <v>9.4815000000000006E-5</v>
      </c>
      <c r="H4" s="73">
        <f>VLOOKUP(B4,'[1] Anex A2 Frmt for AUM stateUT w'!$C$4:$I$41,7,0)</f>
        <v>0</v>
      </c>
      <c r="I4" s="73">
        <f>VLOOKUP(B4,'[1] Anex A2 Frmt for AUM stateUT w'!$C$4:$J$41,8,0)</f>
        <v>0</v>
      </c>
      <c r="J4" s="73">
        <f>VLOOKUP(B4,'[1] Anex A2 Frmt for AUM stateUT w'!$C$4:$L$41,10,0)</f>
        <v>0</v>
      </c>
    </row>
    <row r="5" spans="1:10" ht="16.5" customHeight="1" x14ac:dyDescent="0.35">
      <c r="A5" s="66">
        <v>2</v>
      </c>
      <c r="B5" s="68" t="s">
        <v>99</v>
      </c>
      <c r="C5" s="74">
        <f>VLOOKUP(B5,'[1] Anex A2 Frmt for AUM stateUT w'!$C$4:$D$41,2,0)</f>
        <v>308.92515997200002</v>
      </c>
      <c r="D5" s="73">
        <f>VLOOKUP(B5,'[1] Anex A2 Frmt for AUM stateUT w'!$C$4:$E$41,3,0)</f>
        <v>99.315498679000001</v>
      </c>
      <c r="E5" s="73">
        <f>VLOOKUP(B5,'[1] Anex A2 Frmt for AUM stateUT w'!$C$4:$F$41,4,0)</f>
        <v>1653.2062377090001</v>
      </c>
      <c r="F5" s="73">
        <f>VLOOKUP(B5,'[1] Anex A2 Frmt for AUM stateUT w'!$C$4:$G$41,5,0)</f>
        <v>0</v>
      </c>
      <c r="G5" s="73">
        <f>VLOOKUP(B5,'[1] Anex A2 Frmt for AUM stateUT w'!$C$4:$H$41,6,0)</f>
        <v>2.8148619450000001</v>
      </c>
      <c r="H5" s="73">
        <f>VLOOKUP(B5,'[1] Anex A2 Frmt for AUM stateUT w'!$C$4:$I$41,7,0)</f>
        <v>0</v>
      </c>
      <c r="I5" s="73">
        <f>VLOOKUP(B5,'[1] Anex A2 Frmt for AUM stateUT w'!$C$4:$J$41,8,0)</f>
        <v>0</v>
      </c>
      <c r="J5" s="73">
        <f>VLOOKUP(B5,'[1] Anex A2 Frmt for AUM stateUT w'!$C$4:$L$41,10,0)</f>
        <v>2.131204222</v>
      </c>
    </row>
    <row r="6" spans="1:10" ht="16.5" customHeight="1" x14ac:dyDescent="0.35">
      <c r="A6" s="66">
        <v>3</v>
      </c>
      <c r="B6" s="67" t="s">
        <v>100</v>
      </c>
      <c r="C6" s="72">
        <f>VLOOKUP(B6,'[1] Anex A2 Frmt for AUM stateUT w'!$C$4:$D$41,2,0)</f>
        <v>2.3197503000000001E-2</v>
      </c>
      <c r="D6" s="73">
        <f>VLOOKUP(B6,'[1] Anex A2 Frmt for AUM stateUT w'!$C$4:$E$41,3,0)</f>
        <v>3.0754958999999998E-2</v>
      </c>
      <c r="E6" s="73">
        <f>VLOOKUP(B6,'[1] Anex A2 Frmt for AUM stateUT w'!$C$4:$F$41,4,0)</f>
        <v>23.712612348</v>
      </c>
      <c r="F6" s="73">
        <f>VLOOKUP(B6,'[1] Anex A2 Frmt for AUM stateUT w'!$C$4:$G$41,5,0)</f>
        <v>0</v>
      </c>
      <c r="G6" s="73">
        <f>VLOOKUP(B6,'[1] Anex A2 Frmt for AUM stateUT w'!$C$4:$H$41,6,0)</f>
        <v>7.4845490000000001E-3</v>
      </c>
      <c r="H6" s="73">
        <f>VLOOKUP(B6,'[1] Anex A2 Frmt for AUM stateUT w'!$C$4:$I$41,7,0)</f>
        <v>0</v>
      </c>
      <c r="I6" s="73">
        <f>VLOOKUP(B6,'[1] Anex A2 Frmt for AUM stateUT w'!$C$4:$J$41,8,0)</f>
        <v>0</v>
      </c>
      <c r="J6" s="73">
        <f>VLOOKUP(B6,'[1] Anex A2 Frmt for AUM stateUT w'!$C$4:$L$41,10,0)</f>
        <v>0</v>
      </c>
    </row>
    <row r="7" spans="1:10" ht="16.5" customHeight="1" x14ac:dyDescent="0.35">
      <c r="A7" s="66">
        <v>4</v>
      </c>
      <c r="B7" s="68" t="s">
        <v>101</v>
      </c>
      <c r="C7" s="74">
        <f>VLOOKUP(B7,'[1] Anex A2 Frmt for AUM stateUT w'!$C$4:$D$41,2,0)</f>
        <v>3.8902764200000002</v>
      </c>
      <c r="D7" s="73">
        <f>VLOOKUP(B7,'[1] Anex A2 Frmt for AUM stateUT w'!$C$4:$E$41,3,0)</f>
        <v>44.397867994000002</v>
      </c>
      <c r="E7" s="73">
        <f>VLOOKUP(B7,'[1] Anex A2 Frmt for AUM stateUT w'!$C$4:$F$41,4,0)</f>
        <v>256.906312125</v>
      </c>
      <c r="F7" s="73">
        <f>VLOOKUP(B7,'[1] Anex A2 Frmt for AUM stateUT w'!$C$4:$G$41,5,0)</f>
        <v>0</v>
      </c>
      <c r="G7" s="73">
        <f>VLOOKUP(B7,'[1] Anex A2 Frmt for AUM stateUT w'!$C$4:$H$41,6,0)</f>
        <v>1.617770154</v>
      </c>
      <c r="H7" s="73">
        <f>VLOOKUP(B7,'[1] Anex A2 Frmt for AUM stateUT w'!$C$4:$I$41,7,0)</f>
        <v>0</v>
      </c>
      <c r="I7" s="73">
        <f>VLOOKUP(B7,'[1] Anex A2 Frmt for AUM stateUT w'!$C$4:$J$41,8,0)</f>
        <v>0</v>
      </c>
      <c r="J7" s="73">
        <f>VLOOKUP(B7,'[1] Anex A2 Frmt for AUM stateUT w'!$C$4:$L$41,10,0)</f>
        <v>6.0588235999999997E-2</v>
      </c>
    </row>
    <row r="8" spans="1:10" ht="16.5" customHeight="1" x14ac:dyDescent="0.35">
      <c r="A8" s="66">
        <v>5</v>
      </c>
      <c r="B8" s="68" t="s">
        <v>102</v>
      </c>
      <c r="C8" s="74">
        <f>VLOOKUP(B8,'[1] Anex A2 Frmt for AUM stateUT w'!$C$4:$D$41,2,0)</f>
        <v>13.761451709999999</v>
      </c>
      <c r="D8" s="73">
        <f>VLOOKUP(B8,'[1] Anex A2 Frmt for AUM stateUT w'!$C$4:$E$41,3,0)</f>
        <v>22.201865407</v>
      </c>
      <c r="E8" s="73">
        <f>VLOOKUP(B8,'[1] Anex A2 Frmt for AUM stateUT w'!$C$4:$F$41,4,0)</f>
        <v>758.04160938300004</v>
      </c>
      <c r="F8" s="73">
        <f>VLOOKUP(B8,'[1] Anex A2 Frmt for AUM stateUT w'!$C$4:$G$41,5,0)</f>
        <v>0</v>
      </c>
      <c r="G8" s="73">
        <f>VLOOKUP(B8,'[1] Anex A2 Frmt for AUM stateUT w'!$C$4:$H$41,6,0)</f>
        <v>0.94735004700000003</v>
      </c>
      <c r="H8" s="73">
        <f>VLOOKUP(B8,'[1] Anex A2 Frmt for AUM stateUT w'!$C$4:$I$41,7,0)</f>
        <v>0</v>
      </c>
      <c r="I8" s="73">
        <f>VLOOKUP(B8,'[1] Anex A2 Frmt for AUM stateUT w'!$C$4:$J$41,8,0)</f>
        <v>0</v>
      </c>
      <c r="J8" s="73">
        <f>VLOOKUP(B8,'[1] Anex A2 Frmt for AUM stateUT w'!$C$4:$L$41,10,0)</f>
        <v>5.6715632410000003</v>
      </c>
    </row>
    <row r="9" spans="1:10" ht="16.5" customHeight="1" x14ac:dyDescent="0.35">
      <c r="A9" s="66">
        <v>6</v>
      </c>
      <c r="B9" s="68" t="s">
        <v>103</v>
      </c>
      <c r="C9" s="74">
        <f>VLOOKUP(B9,'[1] Anex A2 Frmt for AUM stateUT w'!$C$4:$D$41,2,0)</f>
        <v>4.9434926969999999</v>
      </c>
      <c r="D9" s="73">
        <f>VLOOKUP(B9,'[1] Anex A2 Frmt for AUM stateUT w'!$C$4:$E$41,3,0)</f>
        <v>23.140274421000001</v>
      </c>
      <c r="E9" s="73">
        <f>VLOOKUP(B9,'[1] Anex A2 Frmt for AUM stateUT w'!$C$4:$F$41,4,0)</f>
        <v>379.67577518799999</v>
      </c>
      <c r="F9" s="73">
        <f>VLOOKUP(B9,'[1] Anex A2 Frmt for AUM stateUT w'!$C$4:$G$41,5,0)</f>
        <v>0</v>
      </c>
      <c r="G9" s="73">
        <f>VLOOKUP(B9,'[1] Anex A2 Frmt for AUM stateUT w'!$C$4:$H$41,6,0)</f>
        <v>0.27156563299999997</v>
      </c>
      <c r="H9" s="73">
        <f>VLOOKUP(B9,'[1] Anex A2 Frmt for AUM stateUT w'!$C$4:$I$41,7,0)</f>
        <v>0</v>
      </c>
      <c r="I9" s="73">
        <f>VLOOKUP(B9,'[1] Anex A2 Frmt for AUM stateUT w'!$C$4:$J$41,8,0)</f>
        <v>0</v>
      </c>
      <c r="J9" s="73">
        <f>VLOOKUP(B9,'[1] Anex A2 Frmt for AUM stateUT w'!$C$4:$L$41,10,0)</f>
        <v>0.218872661</v>
      </c>
    </row>
    <row r="10" spans="1:10" ht="16.5" customHeight="1" x14ac:dyDescent="0.35">
      <c r="A10" s="66">
        <v>7</v>
      </c>
      <c r="B10" s="68" t="s">
        <v>104</v>
      </c>
      <c r="C10" s="74">
        <f>VLOOKUP(B10,'[1] Anex A2 Frmt for AUM stateUT w'!$C$4:$D$41,2,0)</f>
        <v>1.965327791</v>
      </c>
      <c r="D10" s="73">
        <f>VLOOKUP(B10,'[1] Anex A2 Frmt for AUM stateUT w'!$C$4:$E$41,3,0)</f>
        <v>53.075467598000003</v>
      </c>
      <c r="E10" s="73">
        <f>VLOOKUP(B10,'[1] Anex A2 Frmt for AUM stateUT w'!$C$4:$F$41,4,0)</f>
        <v>401.45955921699999</v>
      </c>
      <c r="F10" s="73">
        <f>VLOOKUP(B10,'[1] Anex A2 Frmt for AUM stateUT w'!$C$4:$G$41,5,0)</f>
        <v>0</v>
      </c>
      <c r="G10" s="73">
        <f>VLOOKUP(B10,'[1] Anex A2 Frmt for AUM stateUT w'!$C$4:$H$41,6,0)</f>
        <v>0.36540740500000002</v>
      </c>
      <c r="H10" s="73">
        <f>VLOOKUP(B10,'[1] Anex A2 Frmt for AUM stateUT w'!$C$4:$I$41,7,0)</f>
        <v>0</v>
      </c>
      <c r="I10" s="73">
        <f>VLOOKUP(B10,'[1] Anex A2 Frmt for AUM stateUT w'!$C$4:$J$41,8,0)</f>
        <v>0</v>
      </c>
      <c r="J10" s="73">
        <f>VLOOKUP(B10,'[1] Anex A2 Frmt for AUM stateUT w'!$C$4:$L$41,10,0)</f>
        <v>0.56014677000000002</v>
      </c>
    </row>
    <row r="11" spans="1:10" ht="16.5" customHeight="1" x14ac:dyDescent="0.35">
      <c r="A11" s="66">
        <v>8</v>
      </c>
      <c r="B11" s="67" t="s">
        <v>105</v>
      </c>
      <c r="C11" s="72">
        <f>VLOOKUP(B11,'[1] Anex A2 Frmt for AUM stateUT w'!$C$4:$D$41,2,0)</f>
        <v>0.380271741</v>
      </c>
      <c r="D11" s="73">
        <f>VLOOKUP(B11,'[1] Anex A2 Frmt for AUM stateUT w'!$C$4:$E$41,3,0)</f>
        <v>0.16186821200000001</v>
      </c>
      <c r="E11" s="73">
        <f>VLOOKUP(B11,'[1] Anex A2 Frmt for AUM stateUT w'!$C$4:$F$41,4,0)</f>
        <v>29.080802852000001</v>
      </c>
      <c r="F11" s="73">
        <f>VLOOKUP(B11,'[1] Anex A2 Frmt for AUM stateUT w'!$C$4:$G$41,5,0)</f>
        <v>0</v>
      </c>
      <c r="G11" s="73">
        <f>VLOOKUP(B11,'[1] Anex A2 Frmt for AUM stateUT w'!$C$4:$H$41,6,0)</f>
        <v>0.112807845</v>
      </c>
      <c r="H11" s="73">
        <f>VLOOKUP(B11,'[1] Anex A2 Frmt for AUM stateUT w'!$C$4:$I$41,7,0)</f>
        <v>0</v>
      </c>
      <c r="I11" s="73">
        <f>VLOOKUP(B11,'[1] Anex A2 Frmt for AUM stateUT w'!$C$4:$J$41,8,0)</f>
        <v>0</v>
      </c>
      <c r="J11" s="73">
        <f>VLOOKUP(B11,'[1] Anex A2 Frmt for AUM stateUT w'!$C$4:$L$41,10,0)</f>
        <v>0</v>
      </c>
    </row>
    <row r="12" spans="1:10" ht="16.5" customHeight="1" x14ac:dyDescent="0.35">
      <c r="A12" s="66">
        <v>9</v>
      </c>
      <c r="B12" s="67" t="s">
        <v>106</v>
      </c>
      <c r="C12" s="72">
        <f>VLOOKUP(B12,'[1] Anex A2 Frmt for AUM stateUT w'!$C$4:$D$41,2,0)</f>
        <v>2.1168352000000001E-2</v>
      </c>
      <c r="D12" s="73">
        <f>VLOOKUP(B12,'[1] Anex A2 Frmt for AUM stateUT w'!$C$4:$E$41,3,0)</f>
        <v>0.20086623100000001</v>
      </c>
      <c r="E12" s="73">
        <f>VLOOKUP(B12,'[1] Anex A2 Frmt for AUM stateUT w'!$C$4:$F$41,4,0)</f>
        <v>13.111403173999999</v>
      </c>
      <c r="F12" s="73">
        <f>VLOOKUP(B12,'[1] Anex A2 Frmt for AUM stateUT w'!$C$4:$G$41,5,0)</f>
        <v>0</v>
      </c>
      <c r="G12" s="73">
        <f>VLOOKUP(B12,'[1] Anex A2 Frmt for AUM stateUT w'!$C$4:$H$41,6,0)</f>
        <v>1.1519595000000001E-2</v>
      </c>
      <c r="H12" s="73">
        <f>VLOOKUP(B12,'[1] Anex A2 Frmt for AUM stateUT w'!$C$4:$I$41,7,0)</f>
        <v>0</v>
      </c>
      <c r="I12" s="73">
        <f>VLOOKUP(B12,'[1] Anex A2 Frmt for AUM stateUT w'!$C$4:$J$41,8,0)</f>
        <v>0</v>
      </c>
      <c r="J12" s="73">
        <f>VLOOKUP(B12,'[1] Anex A2 Frmt for AUM stateUT w'!$C$4:$L$41,10,0)</f>
        <v>0</v>
      </c>
    </row>
    <row r="13" spans="1:10" ht="16.5" customHeight="1" x14ac:dyDescent="0.35">
      <c r="A13" s="66">
        <v>10</v>
      </c>
      <c r="B13" s="68" t="s">
        <v>107</v>
      </c>
      <c r="C13" s="74">
        <f>VLOOKUP(B13,'[1] Anex A2 Frmt for AUM stateUT w'!$C$4:$D$41,2,0)</f>
        <v>57.913385890999997</v>
      </c>
      <c r="D13" s="73">
        <f>VLOOKUP(B13,'[1] Anex A2 Frmt for AUM stateUT w'!$C$4:$E$41,3,0)</f>
        <v>38.599457123999997</v>
      </c>
      <c r="E13" s="73">
        <f>VLOOKUP(B13,'[1] Anex A2 Frmt for AUM stateUT w'!$C$4:$F$41,4,0)</f>
        <v>532.76129730900004</v>
      </c>
      <c r="F13" s="73">
        <f>VLOOKUP(B13,'[1] Anex A2 Frmt for AUM stateUT w'!$C$4:$G$41,5,0)</f>
        <v>0</v>
      </c>
      <c r="G13" s="73">
        <f>VLOOKUP(B13,'[1] Anex A2 Frmt for AUM stateUT w'!$C$4:$H$41,6,0)</f>
        <v>0.88508819699999997</v>
      </c>
      <c r="H13" s="73">
        <f>VLOOKUP(B13,'[1] Anex A2 Frmt for AUM stateUT w'!$C$4:$I$41,7,0)</f>
        <v>0</v>
      </c>
      <c r="I13" s="73">
        <f>VLOOKUP(B13,'[1] Anex A2 Frmt for AUM stateUT w'!$C$4:$J$41,8,0)</f>
        <v>0</v>
      </c>
      <c r="J13" s="73">
        <f>VLOOKUP(B13,'[1] Anex A2 Frmt for AUM stateUT w'!$C$4:$L$41,10,0)</f>
        <v>0.37108091199999998</v>
      </c>
    </row>
    <row r="14" spans="1:10" ht="16.5" customHeight="1" x14ac:dyDescent="0.35">
      <c r="A14" s="66">
        <v>11</v>
      </c>
      <c r="B14" s="68" t="s">
        <v>108</v>
      </c>
      <c r="C14" s="74">
        <f>VLOOKUP(B14,'[1] Anex A2 Frmt for AUM stateUT w'!$C$4:$D$41,2,0)</f>
        <v>1270.7065794719999</v>
      </c>
      <c r="D14" s="73">
        <f>VLOOKUP(B14,'[1] Anex A2 Frmt for AUM stateUT w'!$C$4:$E$41,3,0)</f>
        <v>920.09447826099995</v>
      </c>
      <c r="E14" s="73">
        <f>VLOOKUP(B14,'[1] Anex A2 Frmt for AUM stateUT w'!$C$4:$F$41,4,0)</f>
        <v>8186.6521615689999</v>
      </c>
      <c r="F14" s="73">
        <f>VLOOKUP(B14,'[1] Anex A2 Frmt for AUM stateUT w'!$C$4:$G$41,5,0)</f>
        <v>0</v>
      </c>
      <c r="G14" s="73">
        <f>VLOOKUP(B14,'[1] Anex A2 Frmt for AUM stateUT w'!$C$4:$H$41,6,0)</f>
        <v>4.3342453240000003</v>
      </c>
      <c r="H14" s="73">
        <f>VLOOKUP(B14,'[1] Anex A2 Frmt for AUM stateUT w'!$C$4:$I$41,7,0)</f>
        <v>0</v>
      </c>
      <c r="I14" s="73">
        <f>VLOOKUP(B14,'[1] Anex A2 Frmt for AUM stateUT w'!$C$4:$J$41,8,0)</f>
        <v>0</v>
      </c>
      <c r="J14" s="73">
        <f>VLOOKUP(B14,'[1] Anex A2 Frmt for AUM stateUT w'!$C$4:$L$41,10,0)</f>
        <v>10.932721229</v>
      </c>
    </row>
    <row r="15" spans="1:10" ht="16.5" customHeight="1" x14ac:dyDescent="0.35">
      <c r="A15" s="66">
        <v>12</v>
      </c>
      <c r="B15" s="68" t="s">
        <v>109</v>
      </c>
      <c r="C15" s="74">
        <f>VLOOKUP(B15,'[1] Anex A2 Frmt for AUM stateUT w'!$C$4:$D$41,2,0)</f>
        <v>945.75125380999998</v>
      </c>
      <c r="D15" s="73">
        <f>VLOOKUP(B15,'[1] Anex A2 Frmt for AUM stateUT w'!$C$4:$E$41,3,0)</f>
        <v>1180.2581237950001</v>
      </c>
      <c r="E15" s="73">
        <f>VLOOKUP(B15,'[1] Anex A2 Frmt for AUM stateUT w'!$C$4:$F$41,4,0)</f>
        <v>2972.0668573510002</v>
      </c>
      <c r="F15" s="73">
        <f>VLOOKUP(B15,'[1] Anex A2 Frmt for AUM stateUT w'!$C$4:$G$41,5,0)</f>
        <v>0</v>
      </c>
      <c r="G15" s="73">
        <f>VLOOKUP(B15,'[1] Anex A2 Frmt for AUM stateUT w'!$C$4:$H$41,6,0)</f>
        <v>14.894217756</v>
      </c>
      <c r="H15" s="73">
        <f>VLOOKUP(B15,'[1] Anex A2 Frmt for AUM stateUT w'!$C$4:$I$41,7,0)</f>
        <v>0</v>
      </c>
      <c r="I15" s="73">
        <f>VLOOKUP(B15,'[1] Anex A2 Frmt for AUM stateUT w'!$C$4:$J$41,8,0)</f>
        <v>0</v>
      </c>
      <c r="J15" s="73">
        <f>VLOOKUP(B15,'[1] Anex A2 Frmt for AUM stateUT w'!$C$4:$L$41,10,0)</f>
        <v>11.919327024999999</v>
      </c>
    </row>
    <row r="16" spans="1:10" ht="16.5" customHeight="1" x14ac:dyDescent="0.35">
      <c r="A16" s="66">
        <v>13</v>
      </c>
      <c r="B16" s="68" t="s">
        <v>110</v>
      </c>
      <c r="C16" s="74">
        <f>VLOOKUP(B16,'[1] Anex A2 Frmt for AUM stateUT w'!$C$4:$D$41,2,0)</f>
        <v>1.0642726060000001</v>
      </c>
      <c r="D16" s="73">
        <f>VLOOKUP(B16,'[1] Anex A2 Frmt for AUM stateUT w'!$C$4:$E$41,3,0)</f>
        <v>11.28465169</v>
      </c>
      <c r="E16" s="73">
        <f>VLOOKUP(B16,'[1] Anex A2 Frmt for AUM stateUT w'!$C$4:$F$41,4,0)</f>
        <v>187.171173909</v>
      </c>
      <c r="F16" s="73">
        <f>VLOOKUP(B16,'[1] Anex A2 Frmt for AUM stateUT w'!$C$4:$G$41,5,0)</f>
        <v>0</v>
      </c>
      <c r="G16" s="73">
        <f>VLOOKUP(B16,'[1] Anex A2 Frmt for AUM stateUT w'!$C$4:$H$41,6,0)</f>
        <v>0.11797256</v>
      </c>
      <c r="H16" s="73">
        <f>VLOOKUP(B16,'[1] Anex A2 Frmt for AUM stateUT w'!$C$4:$I$41,7,0)</f>
        <v>0</v>
      </c>
      <c r="I16" s="73">
        <f>VLOOKUP(B16,'[1] Anex A2 Frmt for AUM stateUT w'!$C$4:$J$41,8,0)</f>
        <v>0</v>
      </c>
      <c r="J16" s="73">
        <f>VLOOKUP(B16,'[1] Anex A2 Frmt for AUM stateUT w'!$C$4:$L$41,10,0)</f>
        <v>6.4642115999999999E-2</v>
      </c>
    </row>
    <row r="17" spans="1:10" ht="16.5" customHeight="1" x14ac:dyDescent="0.35">
      <c r="A17" s="66">
        <v>14</v>
      </c>
      <c r="B17" s="68" t="s">
        <v>111</v>
      </c>
      <c r="C17" s="74">
        <f>VLOOKUP(B17,'[1] Anex A2 Frmt for AUM stateUT w'!$C$4:$D$41,2,0)</f>
        <v>0.33865410200000001</v>
      </c>
      <c r="D17" s="73">
        <f>VLOOKUP(B17,'[1] Anex A2 Frmt for AUM stateUT w'!$C$4:$E$41,3,0)</f>
        <v>1.433396098</v>
      </c>
      <c r="E17" s="73">
        <f>VLOOKUP(B17,'[1] Anex A2 Frmt for AUM stateUT w'!$C$4:$F$41,4,0)</f>
        <v>78.446360361995417</v>
      </c>
      <c r="F17" s="73">
        <f>VLOOKUP(B17,'[1] Anex A2 Frmt for AUM stateUT w'!$C$4:$G$41,5,0)</f>
        <v>0</v>
      </c>
      <c r="G17" s="73">
        <f>VLOOKUP(B17,'[1] Anex A2 Frmt for AUM stateUT w'!$C$4:$H$41,6,0)</f>
        <v>2.8431964000000001E-2</v>
      </c>
      <c r="H17" s="73">
        <f>VLOOKUP(B17,'[1] Anex A2 Frmt for AUM stateUT w'!$C$4:$I$41,7,0)</f>
        <v>0</v>
      </c>
      <c r="I17" s="73">
        <f>VLOOKUP(B17,'[1] Anex A2 Frmt for AUM stateUT w'!$C$4:$J$41,8,0)</f>
        <v>0</v>
      </c>
      <c r="J17" s="73">
        <f>VLOOKUP(B17,'[1] Anex A2 Frmt for AUM stateUT w'!$C$4:$L$41,10,0)</f>
        <v>6.8564189999999999E-3</v>
      </c>
    </row>
    <row r="18" spans="1:10" ht="16.5" customHeight="1" x14ac:dyDescent="0.35">
      <c r="A18" s="66">
        <v>15</v>
      </c>
      <c r="B18" s="68" t="s">
        <v>112</v>
      </c>
      <c r="C18" s="74">
        <f>VLOOKUP(B18,'[1] Anex A2 Frmt for AUM stateUT w'!$C$4:$D$41,2,0)</f>
        <v>33.937009816</v>
      </c>
      <c r="D18" s="73">
        <f>VLOOKUP(B18,'[1] Anex A2 Frmt for AUM stateUT w'!$C$4:$E$41,3,0)</f>
        <v>43.629972801999998</v>
      </c>
      <c r="E18" s="73">
        <f>VLOOKUP(B18,'[1] Anex A2 Frmt for AUM stateUT w'!$C$4:$F$41,4,0)</f>
        <v>842.62921129200004</v>
      </c>
      <c r="F18" s="73">
        <f>VLOOKUP(B18,'[1] Anex A2 Frmt for AUM stateUT w'!$C$4:$G$41,5,0)</f>
        <v>0</v>
      </c>
      <c r="G18" s="73">
        <f>VLOOKUP(B18,'[1] Anex A2 Frmt for AUM stateUT w'!$C$4:$H$41,6,0)</f>
        <v>0.40481777899999999</v>
      </c>
      <c r="H18" s="73">
        <f>VLOOKUP(B18,'[1] Anex A2 Frmt for AUM stateUT w'!$C$4:$I$41,7,0)</f>
        <v>0</v>
      </c>
      <c r="I18" s="73">
        <f>VLOOKUP(B18,'[1] Anex A2 Frmt for AUM stateUT w'!$C$4:$J$41,8,0)</f>
        <v>0</v>
      </c>
      <c r="J18" s="73">
        <f>VLOOKUP(B18,'[1] Anex A2 Frmt for AUM stateUT w'!$C$4:$L$41,10,0)</f>
        <v>2.9526419000000002E-2</v>
      </c>
    </row>
    <row r="19" spans="1:10" ht="16.5" customHeight="1" x14ac:dyDescent="0.35">
      <c r="A19" s="66">
        <v>16</v>
      </c>
      <c r="B19" s="68" t="s">
        <v>113</v>
      </c>
      <c r="C19" s="74">
        <f>VLOOKUP(B19,'[1] Anex A2 Frmt for AUM stateUT w'!$C$4:$D$41,2,0)</f>
        <v>3691.1156716770001</v>
      </c>
      <c r="D19" s="73">
        <f>VLOOKUP(B19,'[1] Anex A2 Frmt for AUM stateUT w'!$C$4:$E$41,3,0)</f>
        <v>1541.1412761429999</v>
      </c>
      <c r="E19" s="73">
        <f>VLOOKUP(B19,'[1] Anex A2 Frmt for AUM stateUT w'!$C$4:$F$41,4,0)</f>
        <v>6498.5070804240004</v>
      </c>
      <c r="F19" s="73">
        <f>VLOOKUP(B19,'[1] Anex A2 Frmt for AUM stateUT w'!$C$4:$G$41,5,0)</f>
        <v>0</v>
      </c>
      <c r="G19" s="73">
        <f>VLOOKUP(B19,'[1] Anex A2 Frmt for AUM stateUT w'!$C$4:$H$41,6,0)</f>
        <v>13.396838573</v>
      </c>
      <c r="H19" s="73">
        <f>VLOOKUP(B19,'[1] Anex A2 Frmt for AUM stateUT w'!$C$4:$I$41,7,0)</f>
        <v>0</v>
      </c>
      <c r="I19" s="73">
        <f>VLOOKUP(B19,'[1] Anex A2 Frmt for AUM stateUT w'!$C$4:$J$41,8,0)</f>
        <v>0</v>
      </c>
      <c r="J19" s="73">
        <f>VLOOKUP(B19,'[1] Anex A2 Frmt for AUM stateUT w'!$C$4:$L$41,10,0)</f>
        <v>122.25337091900001</v>
      </c>
    </row>
    <row r="20" spans="1:10" ht="16.5" customHeight="1" x14ac:dyDescent="0.35">
      <c r="A20" s="66">
        <v>17</v>
      </c>
      <c r="B20" s="68" t="s">
        <v>114</v>
      </c>
      <c r="C20" s="74">
        <f>VLOOKUP(B20,'[1] Anex A2 Frmt for AUM stateUT w'!$C$4:$D$41,2,0)</f>
        <v>328.13177877800001</v>
      </c>
      <c r="D20" s="73">
        <f>VLOOKUP(B20,'[1] Anex A2 Frmt for AUM stateUT w'!$C$4:$E$41,3,0)</f>
        <v>75.269863346999998</v>
      </c>
      <c r="E20" s="73">
        <f>VLOOKUP(B20,'[1] Anex A2 Frmt for AUM stateUT w'!$C$4:$F$41,4,0)</f>
        <v>1397.81735884</v>
      </c>
      <c r="F20" s="73">
        <f>VLOOKUP(B20,'[1] Anex A2 Frmt for AUM stateUT w'!$C$4:$G$41,5,0)</f>
        <v>0</v>
      </c>
      <c r="G20" s="73">
        <f>VLOOKUP(B20,'[1] Anex A2 Frmt for AUM stateUT w'!$C$4:$H$41,6,0)</f>
        <v>4.6323505059999999</v>
      </c>
      <c r="H20" s="73">
        <f>VLOOKUP(B20,'[1] Anex A2 Frmt for AUM stateUT w'!$C$4:$I$41,7,0)</f>
        <v>0</v>
      </c>
      <c r="I20" s="73">
        <f>VLOOKUP(B20,'[1] Anex A2 Frmt for AUM stateUT w'!$C$4:$J$41,8,0)</f>
        <v>0</v>
      </c>
      <c r="J20" s="73">
        <f>VLOOKUP(B20,'[1] Anex A2 Frmt for AUM stateUT w'!$C$4:$L$41,10,0)</f>
        <v>7.6989376810000003</v>
      </c>
    </row>
    <row r="21" spans="1:10" ht="16.5" customHeight="1" x14ac:dyDescent="0.35">
      <c r="A21" s="66">
        <v>18</v>
      </c>
      <c r="B21" s="68" t="s">
        <v>140</v>
      </c>
      <c r="C21" s="74">
        <f>VLOOKUP(B21,'[1] Anex A2 Frmt for AUM stateUT w'!$C$4:$D$41,2,0)</f>
        <v>0</v>
      </c>
      <c r="D21" s="73">
        <f>VLOOKUP(B21,'[1] Anex A2 Frmt for AUM stateUT w'!$C$4:$E$41,3,0)</f>
        <v>3.3847617999999996E-2</v>
      </c>
      <c r="E21" s="73">
        <f>VLOOKUP(B21,'[1] Anex A2 Frmt for AUM stateUT w'!$C$4:$F$41,4,0)</f>
        <v>0.25944501200000003</v>
      </c>
      <c r="F21" s="73">
        <f>VLOOKUP(B21,'[1] Anex A2 Frmt for AUM stateUT w'!$C$4:$G$41,5,0)</f>
        <v>0</v>
      </c>
      <c r="G21" s="73">
        <f>VLOOKUP(B21,'[1] Anex A2 Frmt for AUM stateUT w'!$C$4:$H$41,6,0)</f>
        <v>0</v>
      </c>
      <c r="H21" s="73">
        <f>VLOOKUP(B21,'[1] Anex A2 Frmt for AUM stateUT w'!$C$4:$I$41,7,0)</f>
        <v>0</v>
      </c>
      <c r="I21" s="73">
        <f>VLOOKUP(B21,'[1] Anex A2 Frmt for AUM stateUT w'!$C$4:$J$41,8,0)</f>
        <v>0</v>
      </c>
      <c r="J21" s="73">
        <f>VLOOKUP(B21,'[1] Anex A2 Frmt for AUM stateUT w'!$C$4:$L$41,10,0)</f>
        <v>0</v>
      </c>
    </row>
    <row r="22" spans="1:10" ht="16.5" customHeight="1" x14ac:dyDescent="0.35">
      <c r="A22" s="66">
        <v>19</v>
      </c>
      <c r="B22" s="67" t="s">
        <v>115</v>
      </c>
      <c r="C22" s="72">
        <f>VLOOKUP(B22,'[1] Anex A2 Frmt for AUM stateUT w'!$C$4:$D$41,2,0)</f>
        <v>0</v>
      </c>
      <c r="D22" s="73">
        <f>VLOOKUP(B22,'[1] Anex A2 Frmt for AUM stateUT w'!$C$4:$E$41,3,0)</f>
        <v>0</v>
      </c>
      <c r="E22" s="73">
        <f>VLOOKUP(B22,'[1] Anex A2 Frmt for AUM stateUT w'!$C$4:$F$41,4,0)</f>
        <v>0.30418753199999998</v>
      </c>
      <c r="F22" s="73">
        <f>VLOOKUP(B22,'[1] Anex A2 Frmt for AUM stateUT w'!$C$4:$G$41,5,0)</f>
        <v>0</v>
      </c>
      <c r="G22" s="73">
        <f>VLOOKUP(B22,'[1] Anex A2 Frmt for AUM stateUT w'!$C$4:$H$41,6,0)</f>
        <v>0</v>
      </c>
      <c r="H22" s="73">
        <f>VLOOKUP(B22,'[1] Anex A2 Frmt for AUM stateUT w'!$C$4:$I$41,7,0)</f>
        <v>0</v>
      </c>
      <c r="I22" s="73">
        <f>VLOOKUP(B22,'[1] Anex A2 Frmt for AUM stateUT w'!$C$4:$J$41,8,0)</f>
        <v>0</v>
      </c>
      <c r="J22" s="73">
        <f>VLOOKUP(B22,'[1] Anex A2 Frmt for AUM stateUT w'!$C$4:$L$41,10,0)</f>
        <v>0</v>
      </c>
    </row>
    <row r="23" spans="1:10" ht="16.5" customHeight="1" x14ac:dyDescent="0.35">
      <c r="A23" s="66">
        <v>20</v>
      </c>
      <c r="B23" s="68" t="s">
        <v>116</v>
      </c>
      <c r="C23" s="74">
        <f>VLOOKUP(B23,'[1] Anex A2 Frmt for AUM stateUT w'!$C$4:$D$41,2,0)</f>
        <v>347.45865876099998</v>
      </c>
      <c r="D23" s="73">
        <f>VLOOKUP(B23,'[1] Anex A2 Frmt for AUM stateUT w'!$C$4:$E$41,3,0)</f>
        <v>198.06436338399999</v>
      </c>
      <c r="E23" s="73">
        <f>VLOOKUP(B23,'[1] Anex A2 Frmt for AUM stateUT w'!$C$4:$F$41,4,0)</f>
        <v>1730.8436947319999</v>
      </c>
      <c r="F23" s="73">
        <f>VLOOKUP(B23,'[1] Anex A2 Frmt for AUM stateUT w'!$C$4:$G$41,5,0)</f>
        <v>0</v>
      </c>
      <c r="G23" s="73">
        <f>VLOOKUP(B23,'[1] Anex A2 Frmt for AUM stateUT w'!$C$4:$H$41,6,0)</f>
        <v>1.101680419</v>
      </c>
      <c r="H23" s="73">
        <f>VLOOKUP(B23,'[1] Anex A2 Frmt for AUM stateUT w'!$C$4:$I$41,7,0)</f>
        <v>0</v>
      </c>
      <c r="I23" s="73">
        <f>VLOOKUP(B23,'[1] Anex A2 Frmt for AUM stateUT w'!$C$4:$J$41,8,0)</f>
        <v>0</v>
      </c>
      <c r="J23" s="73">
        <f>VLOOKUP(B23,'[1] Anex A2 Frmt for AUM stateUT w'!$C$4:$L$41,10,0)</f>
        <v>7.0691545549999999</v>
      </c>
    </row>
    <row r="24" spans="1:10" ht="16.5" customHeight="1" x14ac:dyDescent="0.35">
      <c r="A24" s="66">
        <v>21</v>
      </c>
      <c r="B24" s="68" t="s">
        <v>117</v>
      </c>
      <c r="C24" s="74">
        <f>VLOOKUP(B24,'[1] Anex A2 Frmt for AUM stateUT w'!$C$4:$D$41,2,0)</f>
        <v>17249.804401933001</v>
      </c>
      <c r="D24" s="73">
        <f>VLOOKUP(B24,'[1] Anex A2 Frmt for AUM stateUT w'!$C$4:$E$41,3,0)</f>
        <v>10103.161550168999</v>
      </c>
      <c r="E24" s="73">
        <f>VLOOKUP(B24,'[1] Anex A2 Frmt for AUM stateUT w'!$C$4:$F$41,4,0)</f>
        <v>28292.901939288</v>
      </c>
      <c r="F24" s="73">
        <f>VLOOKUP(B24,'[1] Anex A2 Frmt for AUM stateUT w'!$C$4:$G$41,5,0)</f>
        <v>0</v>
      </c>
      <c r="G24" s="73">
        <f>VLOOKUP(B24,'[1] Anex A2 Frmt for AUM stateUT w'!$C$4:$H$41,6,0)</f>
        <v>109.374175389</v>
      </c>
      <c r="H24" s="73">
        <f>VLOOKUP(B24,'[1] Anex A2 Frmt for AUM stateUT w'!$C$4:$I$41,7,0)</f>
        <v>0</v>
      </c>
      <c r="I24" s="73">
        <f>VLOOKUP(B24,'[1] Anex A2 Frmt for AUM stateUT w'!$C$4:$J$41,8,0)</f>
        <v>0</v>
      </c>
      <c r="J24" s="73">
        <f>VLOOKUP(B24,'[1] Anex A2 Frmt for AUM stateUT w'!$C$4:$L$41,10,0)</f>
        <v>340.22460109899998</v>
      </c>
    </row>
    <row r="25" spans="1:10" ht="16.5" customHeight="1" x14ac:dyDescent="0.35">
      <c r="A25" s="66">
        <v>22</v>
      </c>
      <c r="B25" s="67" t="s">
        <v>118</v>
      </c>
      <c r="C25" s="72">
        <f>VLOOKUP(B25,'[1] Anex A2 Frmt for AUM stateUT w'!$C$4:$D$41,2,0)</f>
        <v>1.5444269E-2</v>
      </c>
      <c r="D25" s="73">
        <f>VLOOKUP(B25,'[1] Anex A2 Frmt for AUM stateUT w'!$C$4:$E$41,3,0)</f>
        <v>8.4334587000000003E-2</v>
      </c>
      <c r="E25" s="73">
        <f>VLOOKUP(B25,'[1] Anex A2 Frmt for AUM stateUT w'!$C$4:$F$41,4,0)</f>
        <v>11.090341756000001</v>
      </c>
      <c r="F25" s="73">
        <f>VLOOKUP(B25,'[1] Anex A2 Frmt for AUM stateUT w'!$C$4:$G$41,5,0)</f>
        <v>0</v>
      </c>
      <c r="G25" s="73">
        <f>VLOOKUP(B25,'[1] Anex A2 Frmt for AUM stateUT w'!$C$4:$H$41,6,0)</f>
        <v>1.2475721E-2</v>
      </c>
      <c r="H25" s="73">
        <f>VLOOKUP(B25,'[1] Anex A2 Frmt for AUM stateUT w'!$C$4:$I$41,7,0)</f>
        <v>0</v>
      </c>
      <c r="I25" s="73">
        <f>VLOOKUP(B25,'[1] Anex A2 Frmt for AUM stateUT w'!$C$4:$J$41,8,0)</f>
        <v>0</v>
      </c>
      <c r="J25" s="73">
        <f>VLOOKUP(B25,'[1] Anex A2 Frmt for AUM stateUT w'!$C$4:$L$41,10,0)</f>
        <v>0</v>
      </c>
    </row>
    <row r="26" spans="1:10" ht="16.5" customHeight="1" x14ac:dyDescent="0.35">
      <c r="A26" s="66">
        <v>23</v>
      </c>
      <c r="B26" s="68" t="s">
        <v>119</v>
      </c>
      <c r="C26" s="74">
        <f>VLOOKUP(B26,'[1] Anex A2 Frmt for AUM stateUT w'!$C$4:$D$41,2,0)</f>
        <v>6.0053426E-2</v>
      </c>
      <c r="D26" s="73">
        <f>VLOOKUP(B26,'[1] Anex A2 Frmt for AUM stateUT w'!$C$4:$E$41,3,0)</f>
        <v>0.28171799600000003</v>
      </c>
      <c r="E26" s="73">
        <f>VLOOKUP(B26,'[1] Anex A2 Frmt for AUM stateUT w'!$C$4:$F$41,4,0)</f>
        <v>27.230260099999999</v>
      </c>
      <c r="F26" s="73">
        <f>VLOOKUP(B26,'[1] Anex A2 Frmt for AUM stateUT w'!$C$4:$G$41,5,0)</f>
        <v>0</v>
      </c>
      <c r="G26" s="73">
        <f>VLOOKUP(B26,'[1] Anex A2 Frmt for AUM stateUT w'!$C$4:$H$41,6,0)</f>
        <v>1.4901998E-2</v>
      </c>
      <c r="H26" s="73">
        <f>VLOOKUP(B26,'[1] Anex A2 Frmt for AUM stateUT w'!$C$4:$I$41,7,0)</f>
        <v>0</v>
      </c>
      <c r="I26" s="73">
        <f>VLOOKUP(B26,'[1] Anex A2 Frmt for AUM stateUT w'!$C$4:$J$41,8,0)</f>
        <v>0</v>
      </c>
      <c r="J26" s="73">
        <f>VLOOKUP(B26,'[1] Anex A2 Frmt for AUM stateUT w'!$C$4:$L$41,10,0)</f>
        <v>0</v>
      </c>
    </row>
    <row r="27" spans="1:10" ht="16.5" customHeight="1" x14ac:dyDescent="0.35">
      <c r="A27" s="66">
        <v>24</v>
      </c>
      <c r="B27" s="67" t="s">
        <v>120</v>
      </c>
      <c r="C27" s="72">
        <f>VLOOKUP(B27,'[1] Anex A2 Frmt for AUM stateUT w'!$C$4:$D$41,2,0)</f>
        <v>0.44410190999999999</v>
      </c>
      <c r="D27" s="73">
        <f>VLOOKUP(B27,'[1] Anex A2 Frmt for AUM stateUT w'!$C$4:$E$41,3,0)</f>
        <v>1.0541818E-2</v>
      </c>
      <c r="E27" s="73">
        <f>VLOOKUP(B27,'[1] Anex A2 Frmt for AUM stateUT w'!$C$4:$F$41,4,0)</f>
        <v>2.9366729760000001</v>
      </c>
      <c r="F27" s="73">
        <f>VLOOKUP(B27,'[1] Anex A2 Frmt for AUM stateUT w'!$C$4:$G$41,5,0)</f>
        <v>0</v>
      </c>
      <c r="G27" s="73">
        <f>VLOOKUP(B27,'[1] Anex A2 Frmt for AUM stateUT w'!$C$4:$H$41,6,0)</f>
        <v>0</v>
      </c>
      <c r="H27" s="73">
        <f>VLOOKUP(B27,'[1] Anex A2 Frmt for AUM stateUT w'!$C$4:$I$41,7,0)</f>
        <v>0</v>
      </c>
      <c r="I27" s="73">
        <f>VLOOKUP(B27,'[1] Anex A2 Frmt for AUM stateUT w'!$C$4:$J$41,8,0)</f>
        <v>0</v>
      </c>
      <c r="J27" s="73">
        <f>VLOOKUP(B27,'[1] Anex A2 Frmt for AUM stateUT w'!$C$4:$L$41,10,0)</f>
        <v>0</v>
      </c>
    </row>
    <row r="28" spans="1:10" ht="16.5" customHeight="1" x14ac:dyDescent="0.35">
      <c r="A28" s="66">
        <v>25</v>
      </c>
      <c r="B28" s="67" t="s">
        <v>121</v>
      </c>
      <c r="C28" s="72">
        <f>VLOOKUP(B28,'[1] Anex A2 Frmt for AUM stateUT w'!$C$4:$D$41,2,0)</f>
        <v>1.465401757</v>
      </c>
      <c r="D28" s="73">
        <f>VLOOKUP(B28,'[1] Anex A2 Frmt for AUM stateUT w'!$C$4:$E$41,3,0)</f>
        <v>1.5209380910000001</v>
      </c>
      <c r="E28" s="73">
        <f>VLOOKUP(B28,'[1] Anex A2 Frmt for AUM stateUT w'!$C$4:$F$41,4,0)</f>
        <v>41.364482199999998</v>
      </c>
      <c r="F28" s="73">
        <f>VLOOKUP(B28,'[1] Anex A2 Frmt for AUM stateUT w'!$C$4:$G$41,5,0)</f>
        <v>0</v>
      </c>
      <c r="G28" s="73">
        <f>VLOOKUP(B28,'[1] Anex A2 Frmt for AUM stateUT w'!$C$4:$H$41,6,0)</f>
        <v>0.114272718</v>
      </c>
      <c r="H28" s="73">
        <f>VLOOKUP(B28,'[1] Anex A2 Frmt for AUM stateUT w'!$C$4:$I$41,7,0)</f>
        <v>0</v>
      </c>
      <c r="I28" s="73">
        <f>VLOOKUP(B28,'[1] Anex A2 Frmt for AUM stateUT w'!$C$4:$J$41,8,0)</f>
        <v>0</v>
      </c>
      <c r="J28" s="73">
        <f>VLOOKUP(B28,'[1] Anex A2 Frmt for AUM stateUT w'!$C$4:$L$41,10,0)</f>
        <v>0.40221423499999998</v>
      </c>
    </row>
    <row r="29" spans="1:10" ht="16.5" customHeight="1" x14ac:dyDescent="0.35">
      <c r="A29" s="66">
        <v>26</v>
      </c>
      <c r="B29" s="68" t="s">
        <v>122</v>
      </c>
      <c r="C29" s="74">
        <f>VLOOKUP(B29,'[1] Anex A2 Frmt for AUM stateUT w'!$C$4:$D$41,2,0)</f>
        <v>2919.6470734449999</v>
      </c>
      <c r="D29" s="73">
        <f>VLOOKUP(B29,'[1] Anex A2 Frmt for AUM stateUT w'!$C$4:$E$41,3,0)</f>
        <v>4551.7992957899996</v>
      </c>
      <c r="E29" s="73">
        <f>VLOOKUP(B29,'[1] Anex A2 Frmt for AUM stateUT w'!$C$4:$F$41,4,0)</f>
        <v>7045.6876971000002</v>
      </c>
      <c r="F29" s="73">
        <f>VLOOKUP(B29,'[1] Anex A2 Frmt for AUM stateUT w'!$C$4:$G$41,5,0)</f>
        <v>0</v>
      </c>
      <c r="G29" s="73">
        <f>VLOOKUP(B29,'[1] Anex A2 Frmt for AUM stateUT w'!$C$4:$H$41,6,0)</f>
        <v>29.089178776000001</v>
      </c>
      <c r="H29" s="73">
        <f>VLOOKUP(B29,'[1] Anex A2 Frmt for AUM stateUT w'!$C$4:$I$41,7,0)</f>
        <v>0</v>
      </c>
      <c r="I29" s="73">
        <f>VLOOKUP(B29,'[1] Anex A2 Frmt for AUM stateUT w'!$C$4:$J$41,8,0)</f>
        <v>0</v>
      </c>
      <c r="J29" s="73">
        <f>VLOOKUP(B29,'[1] Anex A2 Frmt for AUM stateUT w'!$C$4:$L$41,10,0)</f>
        <v>51.596983432999998</v>
      </c>
    </row>
    <row r="30" spans="1:10" ht="16.5" customHeight="1" x14ac:dyDescent="0.35">
      <c r="A30" s="66">
        <v>27</v>
      </c>
      <c r="B30" s="68" t="s">
        <v>123</v>
      </c>
      <c r="C30" s="74">
        <f>VLOOKUP(B30,'[1] Anex A2 Frmt for AUM stateUT w'!$C$4:$D$41,2,0)</f>
        <v>37.628084757000003</v>
      </c>
      <c r="D30" s="73">
        <f>VLOOKUP(B30,'[1] Anex A2 Frmt for AUM stateUT w'!$C$4:$E$41,3,0)</f>
        <v>97.382042536</v>
      </c>
      <c r="E30" s="73">
        <f>VLOOKUP(B30,'[1] Anex A2 Frmt for AUM stateUT w'!$C$4:$F$41,4,0)</f>
        <v>551.26268352399995</v>
      </c>
      <c r="F30" s="73">
        <f>VLOOKUP(B30,'[1] Anex A2 Frmt for AUM stateUT w'!$C$4:$G$41,5,0)</f>
        <v>0</v>
      </c>
      <c r="G30" s="73">
        <f>VLOOKUP(B30,'[1] Anex A2 Frmt for AUM stateUT w'!$C$4:$H$41,6,0)</f>
        <v>0.28839800700000001</v>
      </c>
      <c r="H30" s="73">
        <f>VLOOKUP(B30,'[1] Anex A2 Frmt for AUM stateUT w'!$C$4:$I$41,7,0)</f>
        <v>0</v>
      </c>
      <c r="I30" s="73">
        <f>VLOOKUP(B30,'[1] Anex A2 Frmt for AUM stateUT w'!$C$4:$J$41,8,0)</f>
        <v>0</v>
      </c>
      <c r="J30" s="73">
        <f>VLOOKUP(B30,'[1] Anex A2 Frmt for AUM stateUT w'!$C$4:$L$41,10,0)</f>
        <v>0.97823566100000003</v>
      </c>
    </row>
    <row r="31" spans="1:10" ht="16.5" customHeight="1" x14ac:dyDescent="0.35">
      <c r="A31" s="66">
        <v>28</v>
      </c>
      <c r="B31" s="68" t="s">
        <v>52</v>
      </c>
      <c r="C31" s="74">
        <f>VLOOKUP(B31,'[1] Anex A2 Frmt for AUM stateUT w'!$C$4:$D$41,2,0)</f>
        <v>93.889550740000004</v>
      </c>
      <c r="D31" s="73">
        <f>VLOOKUP(B31,'[1] Anex A2 Frmt for AUM stateUT w'!$C$4:$E$41,3,0)</f>
        <v>534.47254601386078</v>
      </c>
      <c r="E31" s="73">
        <f>VLOOKUP(B31,'[1] Anex A2 Frmt for AUM stateUT w'!$C$4:$F$41,4,0)</f>
        <v>5921.8161060802131</v>
      </c>
      <c r="F31" s="73">
        <f>VLOOKUP(B31,'[1] Anex A2 Frmt for AUM stateUT w'!$C$4:$G$41,5,0)</f>
        <v>0</v>
      </c>
      <c r="G31" s="73">
        <f>VLOOKUP(B31,'[1] Anex A2 Frmt for AUM stateUT w'!$C$4:$H$41,6,0)</f>
        <v>14.779898956</v>
      </c>
      <c r="H31" s="73">
        <f>VLOOKUP(B31,'[1] Anex A2 Frmt for AUM stateUT w'!$C$4:$I$41,7,0)</f>
        <v>0</v>
      </c>
      <c r="I31" s="73">
        <f>VLOOKUP(B31,'[1] Anex A2 Frmt for AUM stateUT w'!$C$4:$J$41,8,0)</f>
        <v>0</v>
      </c>
      <c r="J31" s="73">
        <f>VLOOKUP(B31,'[1] Anex A2 Frmt for AUM stateUT w'!$C$4:$L$41,10,0)</f>
        <v>24.374506548999999</v>
      </c>
    </row>
    <row r="32" spans="1:10" ht="16.5" customHeight="1" x14ac:dyDescent="0.35">
      <c r="A32" s="66">
        <v>29</v>
      </c>
      <c r="B32" s="68" t="s">
        <v>124</v>
      </c>
      <c r="C32" s="74">
        <f>VLOOKUP(B32,'[1] Anex A2 Frmt for AUM stateUT w'!$C$4:$D$41,2,0)</f>
        <v>12.978915788</v>
      </c>
      <c r="D32" s="73">
        <f>VLOOKUP(B32,'[1] Anex A2 Frmt for AUM stateUT w'!$C$4:$E$41,3,0)</f>
        <v>3.552850163</v>
      </c>
      <c r="E32" s="73">
        <f>VLOOKUP(B32,'[1] Anex A2 Frmt for AUM stateUT w'!$C$4:$F$41,4,0)</f>
        <v>47.03948621</v>
      </c>
      <c r="F32" s="73">
        <f>VLOOKUP(B32,'[1] Anex A2 Frmt for AUM stateUT w'!$C$4:$G$41,5,0)</f>
        <v>0</v>
      </c>
      <c r="G32" s="73">
        <f>VLOOKUP(B32,'[1] Anex A2 Frmt for AUM stateUT w'!$C$4:$H$41,6,0)</f>
        <v>0.209054604</v>
      </c>
      <c r="H32" s="73">
        <f>VLOOKUP(B32,'[1] Anex A2 Frmt for AUM stateUT w'!$C$4:$I$41,7,0)</f>
        <v>0</v>
      </c>
      <c r="I32" s="73">
        <f>VLOOKUP(B32,'[1] Anex A2 Frmt for AUM stateUT w'!$C$4:$J$41,8,0)</f>
        <v>0</v>
      </c>
      <c r="J32" s="73">
        <f>VLOOKUP(B32,'[1] Anex A2 Frmt for AUM stateUT w'!$C$4:$L$41,10,0)</f>
        <v>7.4177599999999998E-4</v>
      </c>
    </row>
    <row r="33" spans="1:10" ht="16.5" customHeight="1" x14ac:dyDescent="0.35">
      <c r="A33" s="66">
        <v>30</v>
      </c>
      <c r="B33" s="68" t="s">
        <v>125</v>
      </c>
      <c r="C33" s="74">
        <f>VLOOKUP(B33,'[1] Anex A2 Frmt for AUM stateUT w'!$C$4:$D$41,2,0)</f>
        <v>9.2103718729999997</v>
      </c>
      <c r="D33" s="73">
        <f>VLOOKUP(B33,'[1] Anex A2 Frmt for AUM stateUT w'!$C$4:$E$41,3,0)</f>
        <v>56.516950743000002</v>
      </c>
      <c r="E33" s="73">
        <f>VLOOKUP(B33,'[1] Anex A2 Frmt for AUM stateUT w'!$C$4:$F$41,4,0)</f>
        <v>1398.7669425500001</v>
      </c>
      <c r="F33" s="73">
        <f>VLOOKUP(B33,'[1] Anex A2 Frmt for AUM stateUT w'!$C$4:$G$41,5,0)</f>
        <v>0</v>
      </c>
      <c r="G33" s="73">
        <f>VLOOKUP(B33,'[1] Anex A2 Frmt for AUM stateUT w'!$C$4:$H$41,6,0)</f>
        <v>1.283419233</v>
      </c>
      <c r="H33" s="73">
        <f>VLOOKUP(B33,'[1] Anex A2 Frmt for AUM stateUT w'!$C$4:$I$41,7,0)</f>
        <v>0</v>
      </c>
      <c r="I33" s="73">
        <f>VLOOKUP(B33,'[1] Anex A2 Frmt for AUM stateUT w'!$C$4:$J$41,8,0)</f>
        <v>0</v>
      </c>
      <c r="J33" s="73">
        <f>VLOOKUP(B33,'[1] Anex A2 Frmt for AUM stateUT w'!$C$4:$L$41,10,0)</f>
        <v>1.417878886</v>
      </c>
    </row>
    <row r="34" spans="1:10" ht="16.5" customHeight="1" x14ac:dyDescent="0.35">
      <c r="A34" s="66">
        <v>31</v>
      </c>
      <c r="B34" s="68" t="s">
        <v>126</v>
      </c>
      <c r="C34" s="74">
        <f>VLOOKUP(B34,'[1] Anex A2 Frmt for AUM stateUT w'!$C$4:$D$41,2,0)</f>
        <v>24.087369175999999</v>
      </c>
      <c r="D34" s="73">
        <f>VLOOKUP(B34,'[1] Anex A2 Frmt for AUM stateUT w'!$C$4:$E$41,3,0)</f>
        <v>70.037131634999994</v>
      </c>
      <c r="E34" s="73">
        <f>VLOOKUP(B34,'[1] Anex A2 Frmt for AUM stateUT w'!$C$4:$F$41,4,0)</f>
        <v>1857.688637428</v>
      </c>
      <c r="F34" s="73">
        <f>VLOOKUP(B34,'[1] Anex A2 Frmt for AUM stateUT w'!$C$4:$G$41,5,0)</f>
        <v>0</v>
      </c>
      <c r="G34" s="73">
        <f>VLOOKUP(B34,'[1] Anex A2 Frmt for AUM stateUT w'!$C$4:$H$41,6,0)</f>
        <v>1.1679282419999999</v>
      </c>
      <c r="H34" s="73">
        <f>VLOOKUP(B34,'[1] Anex A2 Frmt for AUM stateUT w'!$C$4:$I$41,7,0)</f>
        <v>0</v>
      </c>
      <c r="I34" s="73">
        <f>VLOOKUP(B34,'[1] Anex A2 Frmt for AUM stateUT w'!$C$4:$J$41,8,0)</f>
        <v>0</v>
      </c>
      <c r="J34" s="73">
        <f>VLOOKUP(B34,'[1] Anex A2 Frmt for AUM stateUT w'!$C$4:$L$41,10,0)</f>
        <v>2.0209806129999999</v>
      </c>
    </row>
    <row r="35" spans="1:10" ht="16.5" customHeight="1" x14ac:dyDescent="0.35">
      <c r="A35" s="66">
        <v>32</v>
      </c>
      <c r="B35" s="67" t="s">
        <v>127</v>
      </c>
      <c r="C35" s="72">
        <f>VLOOKUP(B35,'[1] Anex A2 Frmt for AUM stateUT w'!$C$4:$D$41,2,0)</f>
        <v>0.26029227399999999</v>
      </c>
      <c r="D35" s="73">
        <f>VLOOKUP(B35,'[1] Anex A2 Frmt for AUM stateUT w'!$C$4:$E$41,3,0)</f>
        <v>26.073904535</v>
      </c>
      <c r="E35" s="73">
        <f>VLOOKUP(B35,'[1] Anex A2 Frmt for AUM stateUT w'!$C$4:$F$41,4,0)</f>
        <v>42.161793367000001</v>
      </c>
      <c r="F35" s="73">
        <f>VLOOKUP(B35,'[1] Anex A2 Frmt for AUM stateUT w'!$C$4:$G$41,5,0)</f>
        <v>0</v>
      </c>
      <c r="G35" s="73">
        <f>VLOOKUP(B35,'[1] Anex A2 Frmt for AUM stateUT w'!$C$4:$H$41,6,0)</f>
        <v>1.4115760000000001E-3</v>
      </c>
      <c r="H35" s="73">
        <f>VLOOKUP(B35,'[1] Anex A2 Frmt for AUM stateUT w'!$C$4:$I$41,7,0)</f>
        <v>0</v>
      </c>
      <c r="I35" s="73">
        <f>VLOOKUP(B35,'[1] Anex A2 Frmt for AUM stateUT w'!$C$4:$J$41,8,0)</f>
        <v>0</v>
      </c>
      <c r="J35" s="73">
        <f>VLOOKUP(B35,'[1] Anex A2 Frmt for AUM stateUT w'!$C$4:$L$41,10,0)</f>
        <v>0</v>
      </c>
    </row>
    <row r="36" spans="1:10" ht="16.5" customHeight="1" x14ac:dyDescent="0.35">
      <c r="A36" s="66">
        <v>33</v>
      </c>
      <c r="B36" s="68" t="s">
        <v>128</v>
      </c>
      <c r="C36" s="74">
        <f>VLOOKUP(B36,'[1] Anex A2 Frmt for AUM stateUT w'!$C$4:$D$41,2,0)</f>
        <v>2391.5157159</v>
      </c>
      <c r="D36" s="73">
        <f>VLOOKUP(B36,'[1] Anex A2 Frmt for AUM stateUT w'!$C$4:$E$41,3,0)</f>
        <v>2064.2066859470001</v>
      </c>
      <c r="E36" s="73">
        <f>VLOOKUP(B36,'[1] Anex A2 Frmt for AUM stateUT w'!$C$4:$F$41,4,0)</f>
        <v>4068.648492545</v>
      </c>
      <c r="F36" s="73">
        <f>VLOOKUP(B36,'[1] Anex A2 Frmt for AUM stateUT w'!$C$4:$G$41,5,0)</f>
        <v>0</v>
      </c>
      <c r="G36" s="73">
        <f>VLOOKUP(B36,'[1] Anex A2 Frmt for AUM stateUT w'!$C$4:$H$41,6,0)</f>
        <v>10.999713398999999</v>
      </c>
      <c r="H36" s="73">
        <f>VLOOKUP(B36,'[1] Anex A2 Frmt for AUM stateUT w'!$C$4:$I$41,7,0)</f>
        <v>0</v>
      </c>
      <c r="I36" s="73">
        <f>VLOOKUP(B36,'[1] Anex A2 Frmt for AUM stateUT w'!$C$4:$J$41,8,0)</f>
        <v>0</v>
      </c>
      <c r="J36" s="73">
        <f>VLOOKUP(B36,'[1] Anex A2 Frmt for AUM stateUT w'!$C$4:$L$41,10,0)</f>
        <v>50.030456667000003</v>
      </c>
    </row>
    <row r="37" spans="1:10" ht="16.5" customHeight="1" x14ac:dyDescent="0.35">
      <c r="A37" s="66">
        <v>34</v>
      </c>
      <c r="B37" s="68" t="s">
        <v>129</v>
      </c>
      <c r="C37" s="74">
        <f>VLOOKUP(B37,'[1] Anex A2 Frmt for AUM stateUT w'!$C$4:$D$41,2,0)</f>
        <v>339.24009131100001</v>
      </c>
      <c r="D37" s="73">
        <f>VLOOKUP(B37,'[1] Anex A2 Frmt for AUM stateUT w'!$C$4:$E$41,3,0)</f>
        <v>359.23793973199997</v>
      </c>
      <c r="E37" s="73">
        <f>VLOOKUP(B37,'[1] Anex A2 Frmt for AUM stateUT w'!$C$4:$F$41,4,0)</f>
        <v>1532.326060246</v>
      </c>
      <c r="F37" s="73">
        <f>VLOOKUP(B37,'[1] Anex A2 Frmt for AUM stateUT w'!$C$4:$G$41,5,0)</f>
        <v>0</v>
      </c>
      <c r="G37" s="73">
        <f>VLOOKUP(B37,'[1] Anex A2 Frmt for AUM stateUT w'!$C$4:$H$41,6,0)</f>
        <v>4.136269457</v>
      </c>
      <c r="H37" s="73">
        <f>VLOOKUP(B37,'[1] Anex A2 Frmt for AUM stateUT w'!$C$4:$I$41,7,0)</f>
        <v>0</v>
      </c>
      <c r="I37" s="73">
        <f>VLOOKUP(B37,'[1] Anex A2 Frmt for AUM stateUT w'!$C$4:$J$41,8,0)</f>
        <v>0</v>
      </c>
      <c r="J37" s="73">
        <f>VLOOKUP(B37,'[1] Anex A2 Frmt for AUM stateUT w'!$C$4:$L$41,10,0)</f>
        <v>1.928141678</v>
      </c>
    </row>
    <row r="38" spans="1:10" ht="16.5" customHeight="1" x14ac:dyDescent="0.35">
      <c r="A38" s="66">
        <v>35</v>
      </c>
      <c r="B38" s="68" t="s">
        <v>130</v>
      </c>
      <c r="C38" s="74">
        <f>VLOOKUP(B38,'[1] Anex A2 Frmt for AUM stateUT w'!$C$4:$D$41,2,0)</f>
        <v>0.19504501299999999</v>
      </c>
      <c r="D38" s="73">
        <f>VLOOKUP(B38,'[1] Anex A2 Frmt for AUM stateUT w'!$C$4:$E$41,3,0)</f>
        <v>0.25966075</v>
      </c>
      <c r="E38" s="73">
        <f>VLOOKUP(B38,'[1] Anex A2 Frmt for AUM stateUT w'!$C$4:$F$41,4,0)</f>
        <v>12.06630251</v>
      </c>
      <c r="F38" s="73">
        <f>VLOOKUP(B38,'[1] Anex A2 Frmt for AUM stateUT w'!$C$4:$G$41,5,0)</f>
        <v>0</v>
      </c>
      <c r="G38" s="73">
        <f>VLOOKUP(B38,'[1] Anex A2 Frmt for AUM stateUT w'!$C$4:$H$41,6,0)</f>
        <v>1.7315873999999998E-2</v>
      </c>
      <c r="H38" s="73">
        <f>VLOOKUP(B38,'[1] Anex A2 Frmt for AUM stateUT w'!$C$4:$I$41,7,0)</f>
        <v>0</v>
      </c>
      <c r="I38" s="73">
        <f>VLOOKUP(B38,'[1] Anex A2 Frmt for AUM stateUT w'!$C$4:$J$41,8,0)</f>
        <v>0</v>
      </c>
      <c r="J38" s="73">
        <f>VLOOKUP(B38,'[1] Anex A2 Frmt for AUM stateUT w'!$C$4:$L$41,10,0)</f>
        <v>0</v>
      </c>
    </row>
    <row r="39" spans="1:10" ht="16.5" customHeight="1" x14ac:dyDescent="0.35">
      <c r="A39" s="66">
        <v>36</v>
      </c>
      <c r="B39" s="68" t="s">
        <v>131</v>
      </c>
      <c r="C39" s="74">
        <f>VLOOKUP(B39,'[1] Anex A2 Frmt for AUM stateUT w'!$C$4:$D$41,2,0)</f>
        <v>410.95635399499997</v>
      </c>
      <c r="D39" s="73">
        <f>VLOOKUP(B39,'[1] Anex A2 Frmt for AUM stateUT w'!$C$4:$E$41,3,0)</f>
        <v>372.238546353</v>
      </c>
      <c r="E39" s="73">
        <f>VLOOKUP(B39,'[1] Anex A2 Frmt for AUM stateUT w'!$C$4:$F$41,4,0)</f>
        <v>4410.0283259569997</v>
      </c>
      <c r="F39" s="73">
        <f>VLOOKUP(B39,'[1] Anex A2 Frmt for AUM stateUT w'!$C$4:$G$41,5,0)</f>
        <v>0</v>
      </c>
      <c r="G39" s="73">
        <f>VLOOKUP(B39,'[1] Anex A2 Frmt for AUM stateUT w'!$C$4:$H$41,6,0)</f>
        <v>3.4128095620000001</v>
      </c>
      <c r="H39" s="73">
        <f>VLOOKUP(B39,'[1] Anex A2 Frmt for AUM stateUT w'!$C$4:$I$41,7,0)</f>
        <v>0</v>
      </c>
      <c r="I39" s="73">
        <f>VLOOKUP(B39,'[1] Anex A2 Frmt for AUM stateUT w'!$C$4:$J$41,8,0)</f>
        <v>0</v>
      </c>
      <c r="J39" s="73">
        <f>VLOOKUP(B39,'[1] Anex A2 Frmt for AUM stateUT w'!$C$4:$L$41,10,0)</f>
        <v>11.171237794</v>
      </c>
    </row>
    <row r="40" spans="1:10" ht="16.5" customHeight="1" x14ac:dyDescent="0.35">
      <c r="A40" s="66">
        <v>37</v>
      </c>
      <c r="B40" s="68" t="s">
        <v>132</v>
      </c>
      <c r="C40" s="74">
        <f>VLOOKUP(B40,'[1] Anex A2 Frmt for AUM stateUT w'!$C$4:$D$41,2,0)</f>
        <v>4.0356194490000004</v>
      </c>
      <c r="D40" s="73">
        <f>VLOOKUP(B40,'[1] Anex A2 Frmt for AUM stateUT w'!$C$4:$E$41,3,0)</f>
        <v>22.314252405000001</v>
      </c>
      <c r="E40" s="73">
        <f>VLOOKUP(B40,'[1] Anex A2 Frmt for AUM stateUT w'!$C$4:$F$41,4,0)</f>
        <v>395.52971495700001</v>
      </c>
      <c r="F40" s="73">
        <f>VLOOKUP(B40,'[1] Anex A2 Frmt for AUM stateUT w'!$C$4:$G$41,5,0)</f>
        <v>0</v>
      </c>
      <c r="G40" s="73">
        <f>VLOOKUP(B40,'[1] Anex A2 Frmt for AUM stateUT w'!$C$4:$H$41,6,0)</f>
        <v>0.89731079999999996</v>
      </c>
      <c r="H40" s="73">
        <f>VLOOKUP(B40,'[1] Anex A2 Frmt for AUM stateUT w'!$C$4:$I$41,7,0)</f>
        <v>0</v>
      </c>
      <c r="I40" s="73">
        <f>VLOOKUP(B40,'[1] Anex A2 Frmt for AUM stateUT w'!$C$4:$J$41,8,0)</f>
        <v>0</v>
      </c>
      <c r="J40" s="73">
        <f>VLOOKUP(B40,'[1] Anex A2 Frmt for AUM stateUT w'!$C$4:$L$41,10,0)</f>
        <v>17.280992834999999</v>
      </c>
    </row>
    <row r="41" spans="1:10" ht="16.5" customHeight="1" x14ac:dyDescent="0.35">
      <c r="A41" s="66">
        <v>38</v>
      </c>
      <c r="B41" s="68" t="s">
        <v>133</v>
      </c>
      <c r="C41" s="74">
        <f>VLOOKUP(B41,'[1] Anex A2 Frmt for AUM stateUT w'!$C$4:$D$41,2,0)</f>
        <v>243.248030441</v>
      </c>
      <c r="D41" s="73">
        <f>VLOOKUP(B41,'[1] Anex A2 Frmt for AUM stateUT w'!$C$4:$E$41,3,0)</f>
        <v>714.64344096100001</v>
      </c>
      <c r="E41" s="73">
        <f>VLOOKUP(B41,'[1] Anex A2 Frmt for AUM stateUT w'!$C$4:$F$41,4,0)</f>
        <v>4083.503505221935</v>
      </c>
      <c r="F41" s="73">
        <f>VLOOKUP(B41,'[1] Anex A2 Frmt for AUM stateUT w'!$C$4:$G$41,5,0)</f>
        <v>0</v>
      </c>
      <c r="G41" s="73">
        <f>VLOOKUP(B41,'[1] Anex A2 Frmt for AUM stateUT w'!$C$4:$H$41,6,0)</f>
        <v>9.6484323360000008</v>
      </c>
      <c r="H41" s="73">
        <f>VLOOKUP(B41,'[1] Anex A2 Frmt for AUM stateUT w'!$C$4:$I$41,7,0)</f>
        <v>0</v>
      </c>
      <c r="I41" s="73">
        <f>VLOOKUP(B41,'[1] Anex A2 Frmt for AUM stateUT w'!$C$4:$J$41,8,0)</f>
        <v>0</v>
      </c>
      <c r="J41" s="73">
        <f>VLOOKUP(B41,'[1] Anex A2 Frmt for AUM stateUT w'!$C$4:$L$41,10,0)</f>
        <v>11.211111695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2025-08-08T17:53:08Z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